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defaultThemeVersion="166925"/>
  <mc:AlternateContent xmlns:mc="http://schemas.openxmlformats.org/markup-compatibility/2006">
    <mc:Choice Requires="x15">
      <x15ac:absPath xmlns:x15ac="http://schemas.microsoft.com/office/spreadsheetml/2010/11/ac" url="https://napfltd.sharepoint.com/sites/PolicyAdvocacy/Research/2023/37. RLS/2023/FILE FOR GALLAGHER 2023/Data Spreadsheets for web/"/>
    </mc:Choice>
  </mc:AlternateContent>
  <xr:revisionPtr revIDLastSave="35" documentId="13_ncr:1_{9C90BD64-3A2F-43BD-8F95-42C03ECC5749}" xr6:coauthVersionLast="47" xr6:coauthVersionMax="47" xr10:uidLastSave="{1A2BEA81-5746-4233-B86A-134936CA3D3C}"/>
  <bookViews>
    <workbookView xWindow="-28920" yWindow="-90" windowWidth="29040" windowHeight="15720" tabRatio="826" xr2:uid="{FF745DE7-E49C-4FB1-8FA5-F6BB029BB396}"/>
  </bookViews>
  <sheets>
    <sheet name="Totals" sheetId="18" r:id="rId1"/>
    <sheet name="Food" sheetId="15" r:id="rId2"/>
    <sheet name="Alcohol" sheetId="16" r:id="rId3"/>
    <sheet name="Clothing" sheetId="13" r:id="rId4"/>
    <sheet name="Footwear" sheetId="14" r:id="rId5"/>
    <sheet name="Housing" sheetId="5" r:id="rId6"/>
    <sheet name="HHGoods" sheetId="6" r:id="rId7"/>
    <sheet name="HHServices" sheetId="11" r:id="rId8"/>
    <sheet name="PersonalGoods+Services" sheetId="7" r:id="rId9"/>
    <sheet name="Health" sheetId="12" r:id="rId10"/>
    <sheet name="Transport" sheetId="8" r:id="rId11"/>
    <sheet name="LeisureGoods" sheetId="9" r:id="rId12"/>
    <sheet name="LeisureServices" sheetId="10" r:id="rId13"/>
  </sheets>
  <externalReferences>
    <externalReference r:id="rId14"/>
  </externalReferences>
  <definedNames>
    <definedName name="MISA">[1]A!$F$12</definedName>
    <definedName name="MISA1">[1]A!$F$10</definedName>
    <definedName name="MISA2">[1]A!$F$11</definedName>
    <definedName name="MISB">[1]B!$F$15</definedName>
    <definedName name="MISB1">[1]B!$F$11</definedName>
    <definedName name="MISB1A">[1]B!$F$12</definedName>
    <definedName name="MISB1B">[1]B!$F$13</definedName>
    <definedName name="MISB2">[1]B!$F$14</definedName>
    <definedName name="MISC">[1]C!$F$14</definedName>
    <definedName name="MISD">[1]D!$E$9</definedName>
    <definedName name="MISD1">[1]D!$E$10</definedName>
    <definedName name="MISD2">[1]D!#REF!</definedName>
    <definedName name="MISD3">[1]D!$E$12</definedName>
    <definedName name="MISD4">[1]D!$E$13</definedName>
    <definedName name="MISD5">[1]D!$E$14</definedName>
    <definedName name="MISD6">[1]D!$E$15</definedName>
    <definedName name="MISD7">[1]D!$E$11</definedName>
    <definedName name="MISE">[1]E!$F$22</definedName>
    <definedName name="MISE1">[1]E!$F$15</definedName>
    <definedName name="MISE2">[1]E!$F$16</definedName>
    <definedName name="MISE2A">[1]E!$F$17</definedName>
    <definedName name="MISE2A1">[1]E!$F$18</definedName>
    <definedName name="MISE2A2">[1]E!$F$19</definedName>
    <definedName name="MISE2B">[1]E!$F$20</definedName>
    <definedName name="MISE2C">[1]E!$F$21</definedName>
    <definedName name="MISF">[1]F!$F$8</definedName>
    <definedName name="MISG">[1]G!$F$15</definedName>
    <definedName name="MISG1">[1]G!$F$13</definedName>
    <definedName name="MISG2">[1]G!$F$14</definedName>
    <definedName name="MISH">[1]H!$F$22</definedName>
    <definedName name="MISH1">[1]H!$F$16</definedName>
    <definedName name="MISH2">[1]H!$F$17</definedName>
    <definedName name="MISH3">[1]H!$F$18</definedName>
    <definedName name="MISH4">[1]H!$F$19</definedName>
    <definedName name="MISH5">[1]H!$F$20</definedName>
    <definedName name="MISH6">[1]H!$F$21</definedName>
    <definedName name="_xlnm.Print_Area" localSheetId="3">Clothing!$A$1:$M$80</definedName>
    <definedName name="_xlnm.Print_Titles" localSheetId="3">Clothing!$1:$4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32" i="18" l="1"/>
  <c r="H13" i="9" l="1"/>
  <c r="H9" i="9"/>
  <c r="H10" i="9"/>
  <c r="H11" i="9"/>
  <c r="H12" i="9"/>
  <c r="H8" i="9"/>
  <c r="H6" i="9"/>
  <c r="H7" i="9"/>
  <c r="H5" i="9"/>
  <c r="H6" i="5" l="1"/>
  <c r="I6" i="5"/>
  <c r="E108" i="15"/>
  <c r="K6" i="15"/>
  <c r="K7" i="15"/>
  <c r="K8" i="15"/>
  <c r="K9" i="15"/>
  <c r="K10" i="15"/>
  <c r="K11" i="15"/>
  <c r="K12" i="15"/>
  <c r="K13" i="15"/>
  <c r="K14" i="15"/>
  <c r="K15" i="15"/>
  <c r="K16" i="15"/>
  <c r="K17" i="15"/>
  <c r="K18" i="15"/>
  <c r="K19" i="15"/>
  <c r="K20" i="15"/>
  <c r="K21" i="15"/>
  <c r="K22" i="15"/>
  <c r="K23" i="15"/>
  <c r="K24" i="15"/>
  <c r="K25" i="15"/>
  <c r="K26" i="15"/>
  <c r="K27" i="15"/>
  <c r="K28" i="15"/>
  <c r="K29" i="15"/>
  <c r="K30" i="15"/>
  <c r="K31" i="15"/>
  <c r="K32" i="15"/>
  <c r="K33" i="15"/>
  <c r="K34" i="15"/>
  <c r="K35" i="15"/>
  <c r="K36" i="15"/>
  <c r="K37" i="15"/>
  <c r="K38" i="15"/>
  <c r="K39" i="15"/>
  <c r="K40" i="15"/>
  <c r="K41" i="15"/>
  <c r="K42" i="15"/>
  <c r="K43" i="15"/>
  <c r="K44" i="15"/>
  <c r="K45" i="15"/>
  <c r="K46" i="15"/>
  <c r="K47" i="15"/>
  <c r="K48" i="15"/>
  <c r="K49" i="15"/>
  <c r="K50" i="15"/>
  <c r="K51" i="15"/>
  <c r="K52" i="15"/>
  <c r="K53" i="15"/>
  <c r="K54" i="15"/>
  <c r="K55" i="15"/>
  <c r="K56" i="15"/>
  <c r="K57" i="15"/>
  <c r="K58" i="15"/>
  <c r="K59" i="15"/>
  <c r="K60" i="15"/>
  <c r="K61" i="15"/>
  <c r="K62" i="15"/>
  <c r="K63" i="15"/>
  <c r="K64" i="15"/>
  <c r="K65" i="15"/>
  <c r="K66" i="15"/>
  <c r="K67" i="15"/>
  <c r="K68" i="15"/>
  <c r="K69" i="15"/>
  <c r="K70" i="15"/>
  <c r="K71" i="15"/>
  <c r="K72" i="15"/>
  <c r="K73" i="15"/>
  <c r="K74" i="15"/>
  <c r="K75" i="15"/>
  <c r="K76" i="15"/>
  <c r="K77" i="15"/>
  <c r="K78" i="15"/>
  <c r="K79" i="15"/>
  <c r="K80" i="15"/>
  <c r="K81" i="15"/>
  <c r="K82" i="15"/>
  <c r="K83" i="15"/>
  <c r="K84" i="15"/>
  <c r="K85" i="15"/>
  <c r="K86" i="15"/>
  <c r="K87" i="15"/>
  <c r="K88" i="15"/>
  <c r="K89" i="15"/>
  <c r="K90" i="15"/>
  <c r="K91" i="15"/>
  <c r="K92" i="15"/>
  <c r="K93" i="15"/>
  <c r="K94" i="15"/>
  <c r="K95" i="15"/>
  <c r="K96" i="15"/>
  <c r="K97" i="15"/>
  <c r="K98" i="15"/>
  <c r="K99" i="15"/>
  <c r="K100" i="15"/>
  <c r="K101" i="15"/>
  <c r="K102" i="15"/>
  <c r="K103" i="15"/>
  <c r="K104" i="15"/>
  <c r="K105" i="15"/>
  <c r="E109" i="15" s="1"/>
  <c r="K106" i="15"/>
  <c r="K5" i="15"/>
  <c r="H18" i="18" l="1"/>
  <c r="H16" i="18"/>
  <c r="H7" i="18"/>
  <c r="E16" i="18"/>
  <c r="F14" i="5"/>
  <c r="E18" i="18" s="1"/>
  <c r="H10" i="18" s="1"/>
  <c r="E7" i="18"/>
  <c r="E6" i="18"/>
  <c r="E5" i="18" l="1"/>
  <c r="H5" i="18" s="1"/>
  <c r="J12" i="10"/>
  <c r="K12" i="10" s="1"/>
  <c r="J11" i="10"/>
  <c r="K11" i="10" s="1"/>
  <c r="J10" i="10"/>
  <c r="K10" i="10" s="1"/>
  <c r="J9" i="10"/>
  <c r="K9" i="10" s="1"/>
  <c r="K8" i="10"/>
  <c r="J7" i="10"/>
  <c r="K7" i="10" s="1"/>
  <c r="J5" i="10"/>
  <c r="K5" i="10" s="1"/>
  <c r="E16" i="10" s="1"/>
  <c r="E38" i="18" s="1"/>
  <c r="K13" i="9"/>
  <c r="L13" i="9" s="1"/>
  <c r="K12" i="9"/>
  <c r="L12" i="9" s="1"/>
  <c r="K11" i="9"/>
  <c r="L11" i="9" s="1"/>
  <c r="K10" i="9"/>
  <c r="L10" i="9" s="1"/>
  <c r="K9" i="9"/>
  <c r="L9" i="9" s="1"/>
  <c r="K8" i="9"/>
  <c r="L8" i="9" s="1"/>
  <c r="K7" i="9"/>
  <c r="L7" i="9" s="1"/>
  <c r="K6" i="9"/>
  <c r="L6" i="9" s="1"/>
  <c r="K5" i="9"/>
  <c r="L5" i="9" s="1"/>
  <c r="K8" i="8"/>
  <c r="J7" i="8"/>
  <c r="K7" i="8" s="1"/>
  <c r="J6" i="8"/>
  <c r="K6" i="8" s="1"/>
  <c r="E10" i="8" s="1"/>
  <c r="E33" i="18" s="1"/>
  <c r="H19" i="18" s="1"/>
  <c r="K19" i="12"/>
  <c r="J18" i="12"/>
  <c r="K18" i="12" s="1"/>
  <c r="J17" i="12"/>
  <c r="K17" i="12" s="1"/>
  <c r="J16" i="12"/>
  <c r="K16" i="12" s="1"/>
  <c r="J15" i="12"/>
  <c r="K15" i="12" s="1"/>
  <c r="J14" i="12"/>
  <c r="K14" i="12" s="1"/>
  <c r="J13" i="12"/>
  <c r="K13" i="12" s="1"/>
  <c r="J12" i="12"/>
  <c r="K12" i="12" s="1"/>
  <c r="J11" i="12"/>
  <c r="K11" i="12" s="1"/>
  <c r="J10" i="12"/>
  <c r="K10" i="12" s="1"/>
  <c r="J9" i="12"/>
  <c r="K9" i="12" s="1"/>
  <c r="J8" i="12"/>
  <c r="K8" i="12" s="1"/>
  <c r="J7" i="12"/>
  <c r="K7" i="12" s="1"/>
  <c r="J6" i="12"/>
  <c r="K6" i="12" s="1"/>
  <c r="J5" i="12"/>
  <c r="K5" i="12" s="1"/>
  <c r="J72" i="7"/>
  <c r="K72" i="7" s="1"/>
  <c r="J71" i="7"/>
  <c r="K71" i="7" s="1"/>
  <c r="J70" i="7"/>
  <c r="K70" i="7" s="1"/>
  <c r="J69" i="7"/>
  <c r="K69" i="7" s="1"/>
  <c r="J68" i="7"/>
  <c r="K68" i="7" s="1"/>
  <c r="J67" i="7"/>
  <c r="K67" i="7" s="1"/>
  <c r="J66" i="7"/>
  <c r="K66" i="7" s="1"/>
  <c r="J65" i="7"/>
  <c r="K65" i="7" s="1"/>
  <c r="J64" i="7"/>
  <c r="K64" i="7" s="1"/>
  <c r="J63" i="7"/>
  <c r="K63" i="7" s="1"/>
  <c r="J62" i="7"/>
  <c r="K62" i="7" s="1"/>
  <c r="J61" i="7"/>
  <c r="K61" i="7" s="1"/>
  <c r="J60" i="7"/>
  <c r="K60" i="7" s="1"/>
  <c r="J59" i="7"/>
  <c r="K59" i="7" s="1"/>
  <c r="J58" i="7"/>
  <c r="K58" i="7" s="1"/>
  <c r="J57" i="7"/>
  <c r="K57" i="7" s="1"/>
  <c r="J56" i="7"/>
  <c r="K56" i="7" s="1"/>
  <c r="J55" i="7"/>
  <c r="K55" i="7" s="1"/>
  <c r="J54" i="7"/>
  <c r="K54" i="7" s="1"/>
  <c r="J53" i="7"/>
  <c r="K53" i="7" s="1"/>
  <c r="J52" i="7"/>
  <c r="K52" i="7" s="1"/>
  <c r="J51" i="7"/>
  <c r="K51" i="7" s="1"/>
  <c r="J50" i="7"/>
  <c r="K50" i="7" s="1"/>
  <c r="J49" i="7"/>
  <c r="K49" i="7" s="1"/>
  <c r="J48" i="7"/>
  <c r="K48" i="7" s="1"/>
  <c r="J47" i="7"/>
  <c r="K47" i="7" s="1"/>
  <c r="J46" i="7"/>
  <c r="K46" i="7" s="1"/>
  <c r="J45" i="7"/>
  <c r="K45" i="7" s="1"/>
  <c r="J44" i="7"/>
  <c r="K44" i="7" s="1"/>
  <c r="J43" i="7"/>
  <c r="K43" i="7" s="1"/>
  <c r="J42" i="7"/>
  <c r="K42" i="7" s="1"/>
  <c r="K41" i="7"/>
  <c r="J40" i="7"/>
  <c r="K40" i="7" s="1"/>
  <c r="J39" i="7"/>
  <c r="K39" i="7" s="1"/>
  <c r="J38" i="7"/>
  <c r="K38" i="7" s="1"/>
  <c r="J37" i="7"/>
  <c r="K37" i="7" s="1"/>
  <c r="K36" i="7"/>
  <c r="J35" i="7"/>
  <c r="K35" i="7" s="1"/>
  <c r="J34" i="7"/>
  <c r="K34" i="7" s="1"/>
  <c r="J33" i="7"/>
  <c r="K33" i="7" s="1"/>
  <c r="J32" i="7"/>
  <c r="K32" i="7" s="1"/>
  <c r="J31" i="7"/>
  <c r="K31" i="7" s="1"/>
  <c r="J30" i="7"/>
  <c r="K30" i="7" s="1"/>
  <c r="J29" i="7"/>
  <c r="K29" i="7" s="1"/>
  <c r="J28" i="7"/>
  <c r="K28" i="7" s="1"/>
  <c r="J27" i="7"/>
  <c r="K27" i="7" s="1"/>
  <c r="J26" i="7"/>
  <c r="K26" i="7" s="1"/>
  <c r="J25" i="7"/>
  <c r="K25" i="7" s="1"/>
  <c r="J24" i="7"/>
  <c r="K24" i="7" s="1"/>
  <c r="J23" i="7"/>
  <c r="K23" i="7" s="1"/>
  <c r="J22" i="7"/>
  <c r="K22" i="7" s="1"/>
  <c r="J21" i="7"/>
  <c r="K21" i="7" s="1"/>
  <c r="J20" i="7"/>
  <c r="K20" i="7" s="1"/>
  <c r="J19" i="7"/>
  <c r="K19" i="7" s="1"/>
  <c r="J18" i="7"/>
  <c r="K18" i="7" s="1"/>
  <c r="J17" i="7"/>
  <c r="K17" i="7" s="1"/>
  <c r="J16" i="7"/>
  <c r="K16" i="7" s="1"/>
  <c r="J15" i="7"/>
  <c r="K15" i="7" s="1"/>
  <c r="J14" i="7"/>
  <c r="K14" i="7" s="1"/>
  <c r="J13" i="7"/>
  <c r="K13" i="7" s="1"/>
  <c r="J12" i="7"/>
  <c r="K12" i="7" s="1"/>
  <c r="J11" i="7"/>
  <c r="K11" i="7" s="1"/>
  <c r="J10" i="7"/>
  <c r="K10" i="7" s="1"/>
  <c r="K9" i="7"/>
  <c r="J8" i="7"/>
  <c r="K8" i="7" s="1"/>
  <c r="K7" i="7"/>
  <c r="J6" i="7"/>
  <c r="K6" i="7" s="1"/>
  <c r="J5" i="7"/>
  <c r="K5" i="7" s="1"/>
  <c r="J9" i="11"/>
  <c r="K9" i="11" s="1"/>
  <c r="K8" i="11"/>
  <c r="J7" i="11"/>
  <c r="K7" i="11" s="1"/>
  <c r="J6" i="11"/>
  <c r="K6" i="11" s="1"/>
  <c r="K5" i="11"/>
  <c r="G10" i="11" s="1"/>
  <c r="E26" i="18" s="1"/>
  <c r="J48" i="6"/>
  <c r="K48" i="6" s="1"/>
  <c r="J47" i="6"/>
  <c r="K47" i="6" s="1"/>
  <c r="J46" i="6"/>
  <c r="K46" i="6" s="1"/>
  <c r="J45" i="6"/>
  <c r="K45" i="6" s="1"/>
  <c r="J44" i="6"/>
  <c r="K44" i="6" s="1"/>
  <c r="J77" i="6"/>
  <c r="K77" i="6" s="1"/>
  <c r="J76" i="6"/>
  <c r="K76" i="6" s="1"/>
  <c r="J75" i="6"/>
  <c r="K75" i="6" s="1"/>
  <c r="J43" i="6"/>
  <c r="K43" i="6" s="1"/>
  <c r="J42" i="6"/>
  <c r="K42" i="6" s="1"/>
  <c r="J41" i="6"/>
  <c r="K41" i="6" s="1"/>
  <c r="J40" i="6"/>
  <c r="K40" i="6" s="1"/>
  <c r="J39" i="6"/>
  <c r="K39" i="6" s="1"/>
  <c r="J38" i="6"/>
  <c r="K38" i="6" s="1"/>
  <c r="J152" i="6"/>
  <c r="K152" i="6" s="1"/>
  <c r="J74" i="6"/>
  <c r="K74" i="6" s="1"/>
  <c r="J151" i="6"/>
  <c r="K151" i="6" s="1"/>
  <c r="J73" i="6"/>
  <c r="K73" i="6" s="1"/>
  <c r="J150" i="6"/>
  <c r="K150" i="6" s="1"/>
  <c r="J37" i="6"/>
  <c r="K37" i="6" s="1"/>
  <c r="J88" i="6"/>
  <c r="K88" i="6" s="1"/>
  <c r="J72" i="6"/>
  <c r="K72" i="6" s="1"/>
  <c r="J71" i="6"/>
  <c r="K71" i="6" s="1"/>
  <c r="J70" i="6"/>
  <c r="K70" i="6" s="1"/>
  <c r="J69" i="6"/>
  <c r="K69" i="6" s="1"/>
  <c r="J68" i="6"/>
  <c r="K68" i="6" s="1"/>
  <c r="J67" i="6"/>
  <c r="K67" i="6" s="1"/>
  <c r="J66" i="6"/>
  <c r="K66" i="6" s="1"/>
  <c r="J65" i="6"/>
  <c r="K65" i="6" s="1"/>
  <c r="J36" i="6"/>
  <c r="K36" i="6" s="1"/>
  <c r="J35" i="6"/>
  <c r="K35" i="6" s="1"/>
  <c r="J34" i="6"/>
  <c r="K34" i="6" s="1"/>
  <c r="J33" i="6"/>
  <c r="K33" i="6" s="1"/>
  <c r="J32" i="6"/>
  <c r="K32" i="6" s="1"/>
  <c r="J31" i="6"/>
  <c r="K31" i="6" s="1"/>
  <c r="J30" i="6"/>
  <c r="K30" i="6" s="1"/>
  <c r="J29" i="6"/>
  <c r="K29" i="6" s="1"/>
  <c r="J28" i="6"/>
  <c r="K28" i="6" s="1"/>
  <c r="J149" i="6"/>
  <c r="K149" i="6" s="1"/>
  <c r="J27" i="6"/>
  <c r="K27" i="6" s="1"/>
  <c r="J148" i="6"/>
  <c r="K148" i="6" s="1"/>
  <c r="J64" i="6"/>
  <c r="K64" i="6" s="1"/>
  <c r="J147" i="6"/>
  <c r="K147" i="6" s="1"/>
  <c r="J63" i="6"/>
  <c r="K63" i="6" s="1"/>
  <c r="K183" i="6"/>
  <c r="J134" i="6"/>
  <c r="K134" i="6" s="1"/>
  <c r="J182" i="6"/>
  <c r="K182" i="6" s="1"/>
  <c r="K181" i="6"/>
  <c r="J180" i="6"/>
  <c r="K180" i="6" s="1"/>
  <c r="J179" i="6"/>
  <c r="K179" i="6" s="1"/>
  <c r="J184" i="6"/>
  <c r="K184" i="6" s="1"/>
  <c r="J26" i="6"/>
  <c r="K26" i="6" s="1"/>
  <c r="J62" i="6"/>
  <c r="K62" i="6" s="1"/>
  <c r="J133" i="6"/>
  <c r="K133" i="6" s="1"/>
  <c r="J61" i="6"/>
  <c r="K61" i="6" s="1"/>
  <c r="J60" i="6"/>
  <c r="K60" i="6" s="1"/>
  <c r="J59" i="6"/>
  <c r="K59" i="6" s="1"/>
  <c r="J58" i="6"/>
  <c r="K58" i="6" s="1"/>
  <c r="J57" i="6"/>
  <c r="K57" i="6" s="1"/>
  <c r="J178" i="6"/>
  <c r="K178" i="6" s="1"/>
  <c r="J25" i="6"/>
  <c r="K25" i="6" s="1"/>
  <c r="J56" i="6"/>
  <c r="K56" i="6" s="1"/>
  <c r="J146" i="6"/>
  <c r="K146" i="6" s="1"/>
  <c r="J177" i="6"/>
  <c r="K177" i="6" s="1"/>
  <c r="J176" i="6"/>
  <c r="K176" i="6" s="1"/>
  <c r="J145" i="6"/>
  <c r="K145" i="6" s="1"/>
  <c r="J175" i="6"/>
  <c r="K175" i="6" s="1"/>
  <c r="J174" i="6"/>
  <c r="K174" i="6" s="1"/>
  <c r="J173" i="6"/>
  <c r="K173" i="6" s="1"/>
  <c r="K172" i="6"/>
  <c r="K171" i="6"/>
  <c r="J170" i="6"/>
  <c r="K170" i="6" s="1"/>
  <c r="K169" i="6"/>
  <c r="J168" i="6"/>
  <c r="K168" i="6" s="1"/>
  <c r="K167" i="6"/>
  <c r="K166" i="6"/>
  <c r="J165" i="6"/>
  <c r="K165" i="6" s="1"/>
  <c r="J164" i="6"/>
  <c r="K164" i="6" s="1"/>
  <c r="K163" i="6"/>
  <c r="J162" i="6"/>
  <c r="K162" i="6" s="1"/>
  <c r="J87" i="6"/>
  <c r="K87" i="6" s="1"/>
  <c r="J161" i="6"/>
  <c r="K161" i="6" s="1"/>
  <c r="J160" i="6"/>
  <c r="K160" i="6" s="1"/>
  <c r="J159" i="6"/>
  <c r="K159" i="6" s="1"/>
  <c r="J158" i="6"/>
  <c r="K158" i="6" s="1"/>
  <c r="J132" i="6"/>
  <c r="K132" i="6" s="1"/>
  <c r="J131" i="6"/>
  <c r="K131" i="6" s="1"/>
  <c r="J86" i="6"/>
  <c r="K86" i="6" s="1"/>
  <c r="J130" i="6"/>
  <c r="K130" i="6" s="1"/>
  <c r="J129" i="6"/>
  <c r="K129" i="6" s="1"/>
  <c r="K157" i="6"/>
  <c r="J156" i="6"/>
  <c r="K156" i="6" s="1"/>
  <c r="J155" i="6"/>
  <c r="K155" i="6" s="1"/>
  <c r="J128" i="6"/>
  <c r="K128" i="6" s="1"/>
  <c r="J127" i="6"/>
  <c r="K127" i="6" s="1"/>
  <c r="J126" i="6"/>
  <c r="K126" i="6" s="1"/>
  <c r="J125" i="6"/>
  <c r="K125" i="6" s="1"/>
  <c r="J124" i="6"/>
  <c r="K124" i="6" s="1"/>
  <c r="J154" i="6"/>
  <c r="K154" i="6" s="1"/>
  <c r="J123" i="6"/>
  <c r="K123" i="6" s="1"/>
  <c r="J122" i="6"/>
  <c r="K122" i="6" s="1"/>
  <c r="J121" i="6"/>
  <c r="K121" i="6" s="1"/>
  <c r="J120" i="6"/>
  <c r="K120" i="6" s="1"/>
  <c r="J119" i="6"/>
  <c r="K119" i="6" s="1"/>
  <c r="J118" i="6"/>
  <c r="K118" i="6" s="1"/>
  <c r="J117" i="6"/>
  <c r="K117" i="6" s="1"/>
  <c r="J116" i="6"/>
  <c r="K116" i="6" s="1"/>
  <c r="J115" i="6"/>
  <c r="K115" i="6" s="1"/>
  <c r="J114" i="6"/>
  <c r="K114" i="6" s="1"/>
  <c r="J113" i="6"/>
  <c r="K113" i="6" s="1"/>
  <c r="J112" i="6"/>
  <c r="K112" i="6" s="1"/>
  <c r="J111" i="6"/>
  <c r="K111" i="6" s="1"/>
  <c r="J110" i="6"/>
  <c r="K110" i="6" s="1"/>
  <c r="J109" i="6"/>
  <c r="K109" i="6" s="1"/>
  <c r="J108" i="6"/>
  <c r="K108" i="6" s="1"/>
  <c r="J107" i="6"/>
  <c r="K107" i="6" s="1"/>
  <c r="J106" i="6"/>
  <c r="K106" i="6" s="1"/>
  <c r="J105" i="6"/>
  <c r="K105" i="6" s="1"/>
  <c r="J104" i="6"/>
  <c r="K104" i="6" s="1"/>
  <c r="J103" i="6"/>
  <c r="K103" i="6" s="1"/>
  <c r="J102" i="6"/>
  <c r="K102" i="6" s="1"/>
  <c r="J101" i="6"/>
  <c r="K101" i="6" s="1"/>
  <c r="J100" i="6"/>
  <c r="K100" i="6" s="1"/>
  <c r="J99" i="6"/>
  <c r="K99" i="6" s="1"/>
  <c r="J98" i="6"/>
  <c r="K98" i="6" s="1"/>
  <c r="J97" i="6"/>
  <c r="K97" i="6" s="1"/>
  <c r="J85" i="6"/>
  <c r="K85" i="6" s="1"/>
  <c r="J84" i="6"/>
  <c r="K84" i="6" s="1"/>
  <c r="J83" i="6"/>
  <c r="K83" i="6" s="1"/>
  <c r="J82" i="6"/>
  <c r="K82" i="6" s="1"/>
  <c r="J81" i="6"/>
  <c r="K81" i="6" s="1"/>
  <c r="J80" i="6"/>
  <c r="K80" i="6" s="1"/>
  <c r="J79" i="6"/>
  <c r="K79" i="6" s="1"/>
  <c r="J78" i="6"/>
  <c r="K78" i="6" s="1"/>
  <c r="J153" i="6"/>
  <c r="K153" i="6" s="1"/>
  <c r="J96" i="6"/>
  <c r="K96" i="6" s="1"/>
  <c r="J95" i="6"/>
  <c r="K95" i="6" s="1"/>
  <c r="J94" i="6"/>
  <c r="K94" i="6" s="1"/>
  <c r="J93" i="6"/>
  <c r="K93" i="6" s="1"/>
  <c r="J92" i="6"/>
  <c r="K92" i="6" s="1"/>
  <c r="J91" i="6"/>
  <c r="K91" i="6" s="1"/>
  <c r="J90" i="6"/>
  <c r="K90" i="6" s="1"/>
  <c r="J89" i="6"/>
  <c r="K89" i="6" s="1"/>
  <c r="J24" i="6"/>
  <c r="K24" i="6" s="1"/>
  <c r="J144" i="6"/>
  <c r="K144" i="6" s="1"/>
  <c r="J23" i="6"/>
  <c r="K23" i="6" s="1"/>
  <c r="J22" i="6"/>
  <c r="K22" i="6" s="1"/>
  <c r="J21" i="6"/>
  <c r="K21" i="6" s="1"/>
  <c r="J20" i="6"/>
  <c r="K20" i="6" s="1"/>
  <c r="J143" i="6"/>
  <c r="K143" i="6" s="1"/>
  <c r="J55" i="6"/>
  <c r="K55" i="6" s="1"/>
  <c r="J142" i="6"/>
  <c r="K142" i="6" s="1"/>
  <c r="J54" i="6"/>
  <c r="K54" i="6" s="1"/>
  <c r="J141" i="6"/>
  <c r="K141" i="6" s="1"/>
  <c r="J19" i="6"/>
  <c r="K19" i="6" s="1"/>
  <c r="J18" i="6"/>
  <c r="K18" i="6" s="1"/>
  <c r="J17" i="6"/>
  <c r="K17" i="6" s="1"/>
  <c r="J16" i="6"/>
  <c r="K16" i="6" s="1"/>
  <c r="J15" i="6"/>
  <c r="K15" i="6" s="1"/>
  <c r="J14" i="6"/>
  <c r="K14" i="6" s="1"/>
  <c r="J140" i="6"/>
  <c r="K140" i="6" s="1"/>
  <c r="J13" i="6"/>
  <c r="K13" i="6" s="1"/>
  <c r="J53" i="6"/>
  <c r="K53" i="6" s="1"/>
  <c r="J12" i="6"/>
  <c r="K12" i="6" s="1"/>
  <c r="J11" i="6"/>
  <c r="K11" i="6" s="1"/>
  <c r="J10" i="6"/>
  <c r="K10" i="6" s="1"/>
  <c r="J139" i="6"/>
  <c r="K139" i="6" s="1"/>
  <c r="J52" i="6"/>
  <c r="K52" i="6" s="1"/>
  <c r="J138" i="6"/>
  <c r="K138" i="6" s="1"/>
  <c r="J51" i="6"/>
  <c r="K51" i="6" s="1"/>
  <c r="J137" i="6"/>
  <c r="K137" i="6" s="1"/>
  <c r="J9" i="6"/>
  <c r="K9" i="6" s="1"/>
  <c r="J136" i="6"/>
  <c r="K136" i="6" s="1"/>
  <c r="J8" i="6"/>
  <c r="K8" i="6" s="1"/>
  <c r="J135" i="6"/>
  <c r="K135" i="6" s="1"/>
  <c r="J7" i="6"/>
  <c r="K7" i="6" s="1"/>
  <c r="J50" i="6"/>
  <c r="K50" i="6" s="1"/>
  <c r="J49" i="6"/>
  <c r="K49" i="6" s="1"/>
  <c r="J6" i="6"/>
  <c r="K6" i="6" s="1"/>
  <c r="J5" i="6"/>
  <c r="K5" i="6" s="1"/>
  <c r="J20" i="14"/>
  <c r="K20" i="14" s="1"/>
  <c r="J19" i="14"/>
  <c r="K19" i="14" s="1"/>
  <c r="J18" i="14"/>
  <c r="K18" i="14" s="1"/>
  <c r="J17" i="14"/>
  <c r="K17" i="14" s="1"/>
  <c r="J16" i="14"/>
  <c r="K16" i="14" s="1"/>
  <c r="J15" i="14"/>
  <c r="K15" i="14" s="1"/>
  <c r="J14" i="14"/>
  <c r="K14" i="14" s="1"/>
  <c r="J13" i="14"/>
  <c r="K13" i="14" s="1"/>
  <c r="J12" i="14"/>
  <c r="K12" i="14" s="1"/>
  <c r="J11" i="14"/>
  <c r="K11" i="14" s="1"/>
  <c r="J10" i="14"/>
  <c r="K10" i="14" s="1"/>
  <c r="J9" i="14"/>
  <c r="K9" i="14" s="1"/>
  <c r="J8" i="14"/>
  <c r="K8" i="14" s="1"/>
  <c r="J7" i="14"/>
  <c r="K7" i="14" s="1"/>
  <c r="J6" i="14"/>
  <c r="K6" i="14" s="1"/>
  <c r="J5" i="14"/>
  <c r="K5" i="14" s="1"/>
  <c r="J78" i="13"/>
  <c r="K78" i="13" s="1"/>
  <c r="J77" i="13"/>
  <c r="K77" i="13" s="1"/>
  <c r="J76" i="13"/>
  <c r="K76" i="13" s="1"/>
  <c r="J75" i="13"/>
  <c r="K75" i="13" s="1"/>
  <c r="J74" i="13"/>
  <c r="K74" i="13" s="1"/>
  <c r="J73" i="13"/>
  <c r="K73" i="13" s="1"/>
  <c r="J72" i="13"/>
  <c r="K72" i="13" s="1"/>
  <c r="J71" i="13"/>
  <c r="K71" i="13" s="1"/>
  <c r="J70" i="13"/>
  <c r="K70" i="13" s="1"/>
  <c r="J69" i="13"/>
  <c r="K69" i="13" s="1"/>
  <c r="J68" i="13"/>
  <c r="K68" i="13" s="1"/>
  <c r="J67" i="13"/>
  <c r="K67" i="13" s="1"/>
  <c r="J66" i="13"/>
  <c r="K66" i="13" s="1"/>
  <c r="J65" i="13"/>
  <c r="K65" i="13" s="1"/>
  <c r="J64" i="13"/>
  <c r="K64" i="13" s="1"/>
  <c r="J63" i="13"/>
  <c r="K63" i="13" s="1"/>
  <c r="J62" i="13"/>
  <c r="K62" i="13" s="1"/>
  <c r="J61" i="13"/>
  <c r="K61" i="13" s="1"/>
  <c r="J60" i="13"/>
  <c r="K60" i="13" s="1"/>
  <c r="J59" i="13"/>
  <c r="K59" i="13" s="1"/>
  <c r="J58" i="13"/>
  <c r="K58" i="13" s="1"/>
  <c r="J57" i="13"/>
  <c r="K57" i="13" s="1"/>
  <c r="J56" i="13"/>
  <c r="K56" i="13" s="1"/>
  <c r="J55" i="13"/>
  <c r="K55" i="13" s="1"/>
  <c r="J54" i="13"/>
  <c r="K54" i="13" s="1"/>
  <c r="J53" i="13"/>
  <c r="K53" i="13" s="1"/>
  <c r="J52" i="13"/>
  <c r="K52" i="13" s="1"/>
  <c r="J51" i="13"/>
  <c r="K51" i="13" s="1"/>
  <c r="J50" i="13"/>
  <c r="K50" i="13" s="1"/>
  <c r="J49" i="13"/>
  <c r="K49" i="13" s="1"/>
  <c r="J48" i="13"/>
  <c r="K48" i="13" s="1"/>
  <c r="J47" i="13"/>
  <c r="K47" i="13" s="1"/>
  <c r="J46" i="13"/>
  <c r="K46" i="13" s="1"/>
  <c r="J45" i="13"/>
  <c r="K45" i="13" s="1"/>
  <c r="J44" i="13"/>
  <c r="K44" i="13" s="1"/>
  <c r="J43" i="13"/>
  <c r="K43" i="13" s="1"/>
  <c r="J42" i="13"/>
  <c r="K42" i="13" s="1"/>
  <c r="J41" i="13"/>
  <c r="K41" i="13" s="1"/>
  <c r="J40" i="13"/>
  <c r="K40" i="13" s="1"/>
  <c r="J39" i="13"/>
  <c r="K39" i="13" s="1"/>
  <c r="J38" i="13"/>
  <c r="K38" i="13" s="1"/>
  <c r="J37" i="13"/>
  <c r="K37" i="13" s="1"/>
  <c r="J36" i="13"/>
  <c r="K36" i="13" s="1"/>
  <c r="J35" i="13"/>
  <c r="K35" i="13" s="1"/>
  <c r="J34" i="13"/>
  <c r="K34" i="13" s="1"/>
  <c r="J33" i="13"/>
  <c r="K33" i="13" s="1"/>
  <c r="J32" i="13"/>
  <c r="K32" i="13" s="1"/>
  <c r="J31" i="13"/>
  <c r="K31" i="13" s="1"/>
  <c r="J30" i="13"/>
  <c r="K30" i="13" s="1"/>
  <c r="J29" i="13"/>
  <c r="K29" i="13" s="1"/>
  <c r="J28" i="13"/>
  <c r="K28" i="13" s="1"/>
  <c r="J27" i="13"/>
  <c r="K27" i="13" s="1"/>
  <c r="J26" i="13"/>
  <c r="K26" i="13" s="1"/>
  <c r="J25" i="13"/>
  <c r="K25" i="13" s="1"/>
  <c r="J24" i="13"/>
  <c r="K24" i="13" s="1"/>
  <c r="J23" i="13"/>
  <c r="K23" i="13" s="1"/>
  <c r="J22" i="13"/>
  <c r="K22" i="13" s="1"/>
  <c r="J21" i="13"/>
  <c r="K21" i="13" s="1"/>
  <c r="J20" i="13"/>
  <c r="K20" i="13" s="1"/>
  <c r="J19" i="13"/>
  <c r="K19" i="13" s="1"/>
  <c r="J18" i="13"/>
  <c r="K18" i="13" s="1"/>
  <c r="J17" i="13"/>
  <c r="K17" i="13" s="1"/>
  <c r="J16" i="13"/>
  <c r="K16" i="13" s="1"/>
  <c r="J15" i="13"/>
  <c r="K15" i="13" s="1"/>
  <c r="J14" i="13"/>
  <c r="K14" i="13" s="1"/>
  <c r="J13" i="13"/>
  <c r="K13" i="13" s="1"/>
  <c r="J12" i="13"/>
  <c r="K12" i="13" s="1"/>
  <c r="J11" i="13"/>
  <c r="K11" i="13" s="1"/>
  <c r="J10" i="13"/>
  <c r="K10" i="13" s="1"/>
  <c r="J9" i="13"/>
  <c r="K9" i="13" s="1"/>
  <c r="J8" i="13"/>
  <c r="K8" i="13" s="1"/>
  <c r="J7" i="13"/>
  <c r="K7" i="13" s="1"/>
  <c r="J6" i="13"/>
  <c r="K6" i="13" s="1"/>
  <c r="J5" i="13"/>
  <c r="K5" i="13" s="1"/>
  <c r="J6" i="16"/>
  <c r="K6" i="16" s="1"/>
  <c r="F9" i="16" s="1"/>
  <c r="E11" i="18" s="1"/>
  <c r="K5" i="16"/>
  <c r="F8" i="16" s="1"/>
  <c r="E10" i="18" s="1"/>
  <c r="E9" i="18" s="1"/>
  <c r="H6" i="18" s="1"/>
  <c r="E15" i="10" l="1"/>
  <c r="E37" i="18" s="1"/>
  <c r="E15" i="9"/>
  <c r="E35" i="18" s="1"/>
  <c r="F21" i="12"/>
  <c r="G11" i="11"/>
  <c r="E27" i="18" s="1"/>
  <c r="E24" i="18" s="1"/>
  <c r="H15" i="18" s="1"/>
  <c r="E25" i="18"/>
  <c r="E18" i="10"/>
  <c r="E40" i="18" s="1"/>
  <c r="F74" i="7"/>
  <c r="E31" i="18" s="1"/>
  <c r="H17" i="18" s="1"/>
  <c r="G186" i="6"/>
  <c r="E23" i="18" s="1"/>
  <c r="H14" i="18" s="1"/>
  <c r="E22" i="14"/>
  <c r="E80" i="13"/>
  <c r="H9" i="5"/>
  <c r="I9" i="5" s="1"/>
  <c r="F17" i="5" s="1"/>
  <c r="E21" i="18" s="1"/>
  <c r="H13" i="18" s="1"/>
  <c r="H8" i="5"/>
  <c r="I8" i="5" s="1"/>
  <c r="F16" i="5" s="1"/>
  <c r="E20" i="18" s="1"/>
  <c r="H12" i="18" s="1"/>
  <c r="H7" i="5"/>
  <c r="I7" i="5" s="1"/>
  <c r="F15" i="5" s="1"/>
  <c r="E19" i="18" s="1"/>
  <c r="H11" i="18" s="1"/>
  <c r="H5" i="5"/>
  <c r="E34" i="18" l="1"/>
  <c r="H20" i="18" s="1"/>
  <c r="E14" i="18"/>
  <c r="H8" i="18" s="1"/>
  <c r="I5" i="5"/>
  <c r="F13" i="5" s="1"/>
  <c r="E17" i="18" s="1"/>
  <c r="H9" i="18" s="1"/>
  <c r="H21" i="18" l="1"/>
  <c r="H40" i="18" s="1"/>
</calcChain>
</file>

<file path=xl/sharedStrings.xml><?xml version="1.0" encoding="utf-8"?>
<sst xmlns="http://schemas.openxmlformats.org/spreadsheetml/2006/main" count="3677" uniqueCount="1519">
  <si>
    <t>MIS CODE</t>
  </si>
  <si>
    <t>COICOP</t>
  </si>
  <si>
    <t>MIS ID</t>
  </si>
  <si>
    <t>Category</t>
  </si>
  <si>
    <t>Item</t>
  </si>
  <si>
    <t>Brand</t>
  </si>
  <si>
    <t>Supplier</t>
  </si>
  <si>
    <t>Unit Price £</t>
  </si>
  <si>
    <t>No. in pack</t>
  </si>
  <si>
    <t>Quantity</t>
  </si>
  <si>
    <t>Lifespan (weeks)</t>
  </si>
  <si>
    <t>Weekly cost</t>
  </si>
  <si>
    <t>Shopping list</t>
  </si>
  <si>
    <t>Comments</t>
  </si>
  <si>
    <t>F: Health</t>
  </si>
  <si>
    <t>Health care</t>
  </si>
  <si>
    <t>F</t>
  </si>
  <si>
    <t>Opticians - glasses</t>
  </si>
  <si>
    <t>Dentists - check up</t>
  </si>
  <si>
    <t>Dentists - treatment</t>
  </si>
  <si>
    <t>Personal care</t>
  </si>
  <si>
    <t>ASDA</t>
  </si>
  <si>
    <t>Paracetamol</t>
  </si>
  <si>
    <t>Cold remedy</t>
  </si>
  <si>
    <t>Plasters</t>
  </si>
  <si>
    <t xml:space="preserve">Savlon antiseptic cream </t>
  </si>
  <si>
    <t>First aid kit</t>
  </si>
  <si>
    <t>Wilko</t>
  </si>
  <si>
    <t>Tesco</t>
  </si>
  <si>
    <t>Tesco Paracetamol Tablets 500Mg 16 Pack</t>
  </si>
  <si>
    <t>Lemsip Cold And Flu Lemon Sachets X 10</t>
  </si>
  <si>
    <t>Tesco Clear Washproof Plasters 40S</t>
  </si>
  <si>
    <t>Savlon Antiseptic Cream 100g</t>
  </si>
  <si>
    <t>Tesco Health Family First Aid Kit. Kit contains: 10 x Washproof Plasters (7.2cm x 1.9cm) 2 x Fabric Dressing Strips (6cm x 10cm) 2 x Sterile Wound Pad (5cm x 5cm) 2 x Sterile Wound Pad (10cm x 10cm) 1 x Stretch Bandage (6cm x 4m) 1 x Crepe Bandage (7.5cm x 2m) 1 x Microporous Tape (1.25cm x 5m) 4 x Antiseptic Wipes 2 x Sterile Adhesive Dressings (5.3cm x 7cm) 2 x Sterile Adhesive Dressings (10cm x 7cm) 6 x Safety Pins Scissors 1 x Pair of Vinyl Gloves First Aid Guidance Leaflet</t>
  </si>
  <si>
    <t>Covid tests</t>
  </si>
  <si>
    <t>Band 1 (£23.80) includes examination, diagnosis, and scale and polish if needed.</t>
  </si>
  <si>
    <t xml:space="preserve">Lloyds Pharmacy </t>
  </si>
  <si>
    <t>Lateral flow test kit (non-travel)</t>
  </si>
  <si>
    <t>1 per person per week</t>
  </si>
  <si>
    <t>E: Household services</t>
  </si>
  <si>
    <t>E2A1</t>
  </si>
  <si>
    <t>Postage</t>
  </si>
  <si>
    <t>Stamps</t>
  </si>
  <si>
    <t>E2A2</t>
  </si>
  <si>
    <t>Telephone</t>
  </si>
  <si>
    <t>Mobile telephone (handset)</t>
  </si>
  <si>
    <t>Tescomobile</t>
  </si>
  <si>
    <t>Mobile telephone (bills)</t>
  </si>
  <si>
    <t>3GB internet data and unlimited minutes. For use with handset above.</t>
  </si>
  <si>
    <t>Telephone line rental</t>
  </si>
  <si>
    <t>TalkTalk via Moneysupermarket</t>
  </si>
  <si>
    <t xml:space="preserve">Via Moneysupermarket. TalkTalk up to 67Mb avg speed, unlimited downloads, 18 month contract, no setup cost. £282 total cost per year (also offers £75 cashback voucher Tesco/Amazon/M&amp;S after 90 days). </t>
  </si>
  <si>
    <t>C: Clothing and footwear</t>
  </si>
  <si>
    <t>Weekly cost £</t>
  </si>
  <si>
    <t xml:space="preserve">Shopping List </t>
  </si>
  <si>
    <t>C</t>
  </si>
  <si>
    <t>Pants</t>
  </si>
  <si>
    <t>Bras</t>
  </si>
  <si>
    <t>Sports Direct</t>
  </si>
  <si>
    <t>Matalan</t>
  </si>
  <si>
    <t>Black Foil Thermal Long Sleeve Top</t>
  </si>
  <si>
    <t>Black Foil Thermal Leggings</t>
  </si>
  <si>
    <t>Socks</t>
  </si>
  <si>
    <t>Primark</t>
  </si>
  <si>
    <t>T-shirts (long sleeved)</t>
  </si>
  <si>
    <t>T-shirts (short sleeved)</t>
  </si>
  <si>
    <t>Trousers (smart)</t>
  </si>
  <si>
    <t>Shorts (casual)</t>
  </si>
  <si>
    <t>Dress (summer)</t>
  </si>
  <si>
    <t>Dress (occasion)</t>
  </si>
  <si>
    <t>Next</t>
  </si>
  <si>
    <t>Skirt (smart)</t>
  </si>
  <si>
    <t>Jacket (casual)</t>
  </si>
  <si>
    <t>Jogging bottoms</t>
  </si>
  <si>
    <t>Cardigans</t>
  </si>
  <si>
    <t>Jumpers</t>
  </si>
  <si>
    <t>Gloves</t>
  </si>
  <si>
    <t>Scarf (winter)</t>
  </si>
  <si>
    <t>Coat (winter)</t>
  </si>
  <si>
    <t>Asda</t>
  </si>
  <si>
    <t>Mountain Warehouse</t>
  </si>
  <si>
    <t>Swimming costume</t>
  </si>
  <si>
    <t>H&amp;M</t>
  </si>
  <si>
    <t>Pyjamas (winter)</t>
  </si>
  <si>
    <t>Pyjamas (summer)</t>
  </si>
  <si>
    <t>Dressing gown</t>
  </si>
  <si>
    <t>Male, underwear</t>
  </si>
  <si>
    <t>Black Ankle Socks 7 Pack</t>
  </si>
  <si>
    <t>Male, main clothing</t>
  </si>
  <si>
    <t>T shirts (short sleeved)</t>
  </si>
  <si>
    <t>Jeans</t>
  </si>
  <si>
    <t>Trousers (casual)</t>
  </si>
  <si>
    <t>Relaxed Cotton Twill Shorts</t>
  </si>
  <si>
    <t>Male, accessories</t>
  </si>
  <si>
    <t>Thinsulate Black Gloves</t>
  </si>
  <si>
    <t>Navy Stripe Scarf</t>
  </si>
  <si>
    <t>Waterproof</t>
  </si>
  <si>
    <t>Fleece</t>
  </si>
  <si>
    <t>Go Outdoors</t>
  </si>
  <si>
    <t>Male, sportswear</t>
  </si>
  <si>
    <t>Swimming trunks</t>
  </si>
  <si>
    <t>Pyjamas</t>
  </si>
  <si>
    <t>Underwear</t>
  </si>
  <si>
    <t>M&amp;S</t>
  </si>
  <si>
    <t>7pk Pure Cotton High Leg Knickers - available in black or white</t>
  </si>
  <si>
    <t>Wild Blooms Wired Full Cup Bra A-E (range of styles, sizes and colours available at this price).</t>
  </si>
  <si>
    <t>Black Contrast Toe and Heel Ankle Socks 7 Pack</t>
  </si>
  <si>
    <t>Tights (winter)</t>
  </si>
  <si>
    <t>2-pack fine-knit tights. NB: Priced in H&amp;M as no knitted tights found in supermarkets</t>
  </si>
  <si>
    <t>Tights (everyday)</t>
  </si>
  <si>
    <t>Gloss 15 Denier Tights 5 Pack</t>
  </si>
  <si>
    <t>Petticoat</t>
  </si>
  <si>
    <t>2 petticoats lasting 20 years. From supermarket</t>
  </si>
  <si>
    <t>Black Lace Trim Slip. Available in black or nude</t>
  </si>
  <si>
    <t>Main clothing</t>
  </si>
  <si>
    <t>Vest tops/camisoles</t>
  </si>
  <si>
    <t>6 from Primark. Lasting 5 years.</t>
  </si>
  <si>
    <t>Jersey Cami Vest Top</t>
  </si>
  <si>
    <t>Thermal top</t>
  </si>
  <si>
    <t>2 thermal sets (tops and bottoms). Lasting 5 years. From supermarket</t>
  </si>
  <si>
    <t>Thermal bottoms</t>
  </si>
  <si>
    <t>3 needed. From supermarket. Lasting 1 year.</t>
  </si>
  <si>
    <t>Crew Neck T-Shirts 2 Pack. Range of colours and styles.</t>
  </si>
  <si>
    <t>2 needed. From supermarket. Lasting 1 year.</t>
  </si>
  <si>
    <t>Assorted Long Sleeve Jersey Tops 2 Pack</t>
  </si>
  <si>
    <t xml:space="preserve">Blouses </t>
  </si>
  <si>
    <t>2 blouses from Next. Lasting 4 years.</t>
  </si>
  <si>
    <t>Half Sleeve Top. Range of patterns.</t>
  </si>
  <si>
    <t xml:space="preserve">1 pair of smart trousers frrom Next. Lasting 5 years. </t>
  </si>
  <si>
    <t>Navy Blue Tailored Straight Leg Trousers</t>
  </si>
  <si>
    <t>1 pair of casual trousers from Next. Lasting 5 years.</t>
  </si>
  <si>
    <t>F&amp;F Black Spot Wide Leg Trousers. NB: F&amp;F range stocked in Next.</t>
  </si>
  <si>
    <t>Trousers (summer)</t>
  </si>
  <si>
    <t>1 pair of linen trousers from Next. Lasting 5 years.</t>
  </si>
  <si>
    <t>Linen Blend Taper Trousers</t>
  </si>
  <si>
    <t>Leggings</t>
  </si>
  <si>
    <t>2 pairs of leggings from supermarket. Lasting 1 year.</t>
  </si>
  <si>
    <t>Black Ribbed Leggings</t>
  </si>
  <si>
    <t>1 pair needed. Lasting 1 year. From supermarket</t>
  </si>
  <si>
    <t>Black Straight Leg Jersey Joggers</t>
  </si>
  <si>
    <t>2 pairs of jeans from M&amp;S/Next. Lasting 1 year.</t>
  </si>
  <si>
    <t>Sienna Straight Leg Jeans with Stretch. Range of colours</t>
  </si>
  <si>
    <t>3 summer dresses from supermarket. Lasting 3 years.</t>
  </si>
  <si>
    <t>Coral  Floral Print Midi Dress. Range of styles at same price</t>
  </si>
  <si>
    <t>2 occasion dresses from Next. One summer and one winter. Lasting 3 years.</t>
  </si>
  <si>
    <t>Roman Black Leaf Print Panel Dress</t>
  </si>
  <si>
    <t>Roman Black Star Foil Print Frill Dress</t>
  </si>
  <si>
    <t>Skirt (summer)</t>
  </si>
  <si>
    <t>1 summer skirt from supermarket. Lasting 5 years.</t>
  </si>
  <si>
    <t>Green Floral Print Button Up Midi Skirt</t>
  </si>
  <si>
    <t>1 smart skirt from supermarket. Lasting 5 years.</t>
  </si>
  <si>
    <t xml:space="preserve">Jersey Knee Length Pencil Skirt. </t>
  </si>
  <si>
    <t>Skirt (winter)</t>
  </si>
  <si>
    <t>Sainsbury's</t>
  </si>
  <si>
    <t>1 winter skirt from supermarket. Lasting 5 years.</t>
  </si>
  <si>
    <t>Black Plisse Midi Skirt</t>
  </si>
  <si>
    <t>Jumpers (light)</t>
  </si>
  <si>
    <t>3 medium-weight jumpers. From supermarket. Lasting 5 years.</t>
  </si>
  <si>
    <t>Cream Ribbed High Neck Jumper. Range of colours.</t>
  </si>
  <si>
    <t>Jumpers (thick)</t>
  </si>
  <si>
    <t>2 thick jumpers. From supermarket. Lasting 5 years.</t>
  </si>
  <si>
    <t>Tan Roll Neck Balloon Sleeve Jumper. Range of styles and colours.</t>
  </si>
  <si>
    <t xml:space="preserve">Hoody </t>
  </si>
  <si>
    <t>1 hoody from the supermarket. Lasting 1 year.</t>
  </si>
  <si>
    <t>Black Long Sleeve Hoodie range of colours and styles at this price</t>
  </si>
  <si>
    <t>2 cardigans from supermarket. Lasting 5 years.</t>
  </si>
  <si>
    <t>Grey Longline Open Front Cardigan (range of colours and styles at this price)</t>
  </si>
  <si>
    <t>Accessories</t>
  </si>
  <si>
    <t>Gloves (woolly)</t>
  </si>
  <si>
    <t>1 pair of woolly gloves from supermarket. Lasting 2 years.</t>
  </si>
  <si>
    <t>2-pack touchscreen gloves. 2 Pack, so would last 4 years</t>
  </si>
  <si>
    <t>Gloves (smart)</t>
  </si>
  <si>
    <t>1 pair of leather gloves from supermarket. Lasting 2 years.</t>
  </si>
  <si>
    <t>Leather Gloves</t>
  </si>
  <si>
    <t>1 winter scarf. From supermarket. Lasting 10 years.</t>
  </si>
  <si>
    <t>Blue Ombre Long Light Weight Scarf</t>
  </si>
  <si>
    <t>Scarves (summer)</t>
  </si>
  <si>
    <t>1 thin scarf. From supermarket. Lasting 10 years.</t>
  </si>
  <si>
    <t>Sage Green Butterfly Print Scarf</t>
  </si>
  <si>
    <t>Outer clothing</t>
  </si>
  <si>
    <t>Raincoat</t>
  </si>
  <si>
    <t>Cagoule. From supermarket. Lasting 5 years.</t>
  </si>
  <si>
    <t>Black Casual Pac a Mac</t>
  </si>
  <si>
    <t>Waterproof trousers</t>
  </si>
  <si>
    <t>1 pair of fully waterproof trousers from Blacks or Go Outdoors. Lasting 10 years.</t>
  </si>
  <si>
    <t>Peter Storm Women's Waterproof Trousers</t>
  </si>
  <si>
    <t>1 thick winter coat from supermarket. Lasting 5 years.</t>
  </si>
  <si>
    <t>Faux Fur Hooded Puffer Jacket</t>
  </si>
  <si>
    <t>Coat (summer)</t>
  </si>
  <si>
    <t>1 light summer coat from supermarket. Lasting 5 years.</t>
  </si>
  <si>
    <t>Double-Breasted Trench Coat</t>
  </si>
  <si>
    <t>Waterproof jacket from Blacks. Lasting 5 years.</t>
  </si>
  <si>
    <t xml:space="preserve">Women’s Downpour Waterproof Jacket. </t>
  </si>
  <si>
    <t>Short quilted mac jacket from supermarket. Lasting 5 years.</t>
  </si>
  <si>
    <t>Lilac Short Padded Coat</t>
  </si>
  <si>
    <t>Swimwear</t>
  </si>
  <si>
    <t>2 swimsuits from supermarket. Lasting 1 year.</t>
  </si>
  <si>
    <t>Monochrome Leaf Print Medium Tummy Control Swimsuit</t>
  </si>
  <si>
    <t>Nightwear</t>
  </si>
  <si>
    <t>2 sets of winter pyjamas. From supermarket. Lasting 2 years.</t>
  </si>
  <si>
    <t>Blue Henley Pyjamas</t>
  </si>
  <si>
    <t>2 sets of summer pyjamas. From supermarket. Lasting 2 years</t>
  </si>
  <si>
    <t>Floral Graphic Print Pyjamas</t>
  </si>
  <si>
    <t>Dressing gown (winter)</t>
  </si>
  <si>
    <t>From supermarket. Lasting 5 years</t>
  </si>
  <si>
    <t>Blue Polka Dot Print Fleece Dressing Gown</t>
  </si>
  <si>
    <t>Dressing gown (summer)</t>
  </si>
  <si>
    <t>Grey Soft Knit Robe</t>
  </si>
  <si>
    <t>10 pants needed, Primark, Supermarket, Matalan, Amazon, 1 year</t>
  </si>
  <si>
    <t>Contrast Trim Loose Fit Boxers 10 Pack</t>
  </si>
  <si>
    <t>16 pairs needed, of which 7 everyday socks, Primark, Supermarket, Matalan, Amazon. 1 year</t>
  </si>
  <si>
    <t>Socks (trainer)</t>
  </si>
  <si>
    <t>16 pairs needed, 7 trainer socks. Primark, Supermarket, Matalan, Amazon. 1 year</t>
  </si>
  <si>
    <t>White Trainer Liner Socks 7 Pack</t>
  </si>
  <si>
    <t>Socks (walking)</t>
  </si>
  <si>
    <t xml:space="preserve"> 2 pairs of walking socks. Primark, Supermarket, Matalan, Amazon. 2 years</t>
  </si>
  <si>
    <t>Hiking Ankle Socks Set</t>
  </si>
  <si>
    <t>Vests</t>
  </si>
  <si>
    <t>10 vests needed. Primark, Supermarket, Matalan, Amazon, 1 year</t>
  </si>
  <si>
    <t>White Vest Tops 3 Pack</t>
  </si>
  <si>
    <t>Vests (thermal)</t>
  </si>
  <si>
    <t>Amazon</t>
  </si>
  <si>
    <t>2 thermal vests needed. Primark, Supermarket, Matalan, Amazon, 2 years</t>
  </si>
  <si>
    <t>White 'Maximum Warmth' Thermal Short Sleeve T-Shirt</t>
  </si>
  <si>
    <t xml:space="preserve">Shirts, casual (long sleeved) </t>
  </si>
  <si>
    <t>3 long sleeve shirts needed - 2 casual + 1 smart shirt needed. Primark, Supermarket, Matalan, Amazon. 3 years.</t>
  </si>
  <si>
    <t>Textured cotton shirt</t>
  </si>
  <si>
    <t xml:space="preserve">Shirts, smart (long sleeved) </t>
  </si>
  <si>
    <t>Regular Fit Cotton Check Shirt</t>
  </si>
  <si>
    <t>Shirts, casual (short sleeved)</t>
  </si>
  <si>
    <t>3 short sleeve shirts needed - 1 casual + 2 smart. Primark, Supermarket, Matalan, Amazon. 3 years.</t>
  </si>
  <si>
    <t>Navy Stripe Shirt</t>
  </si>
  <si>
    <t>Shirts, smart (short sleeved)</t>
  </si>
  <si>
    <t>Cotton Poplin Short Sleeve Shirt</t>
  </si>
  <si>
    <t xml:space="preserve"> Primark, Supermarket, Matalan, Amazon. 2 years. FG3 said 4 t-shirts</t>
  </si>
  <si>
    <t>Crew neck t shirt £3.50 each or £5 for 2</t>
  </si>
  <si>
    <t>2 needed, 1 light v neck jumper and 1 thick jumper. Primark, Supermarket, Matalan, Amazon. 4 years. CB4 increased to 4 total - 2 light and 2 thick</t>
  </si>
  <si>
    <t>Soft Touch V Neck Jumper (range of colours available). Price reflects offer of 2 for £18 or £10 each.</t>
  </si>
  <si>
    <t>Lincoln Navy 7 Gauge Knitted Jumper</t>
  </si>
  <si>
    <t>Cardigan</t>
  </si>
  <si>
    <t>1 cardigan needed, Primark, Supermarket, Matalan, Amazon, 4 years</t>
  </si>
  <si>
    <t>Soft Touch V Neck Cardigan</t>
  </si>
  <si>
    <t>3 pairs of jeans needed. Primark, Supermarket, Matalan, Amazon. 2 years.</t>
  </si>
  <si>
    <t>Dark Wash Stretch Straight Fit Jeans (range of colours available)</t>
  </si>
  <si>
    <t>3 pairs of smart chinos needed. Primark, Supermarket, Matalan, Amazon. 4 years.</t>
  </si>
  <si>
    <t>Khaki Straight Fit Chinos with Stretch (range of colours available)</t>
  </si>
  <si>
    <t>1 pair of jogging bottoms needed. CB4 increased to 2 pairs. Reduced lifetime to 1 year</t>
  </si>
  <si>
    <t>Navy and Black Jersey Joggers 2 Pack</t>
  </si>
  <si>
    <t>2 pairs of shorts needed. Primark, Supermarket, Matalan, Amazon, lifetime? CB4 said 2 years</t>
  </si>
  <si>
    <t>Suit</t>
  </si>
  <si>
    <t>1 suit needed, black so can wear to funerals. CB4 said 5 years</t>
  </si>
  <si>
    <t>Taylor &amp; Wright Panama Tailored Fit Suit Jacket (£30)+ Trousers (£15)</t>
  </si>
  <si>
    <t>1 fleece needed, Primark, Supermarket, Matalan, Amazon, 5 years</t>
  </si>
  <si>
    <t>Regatta Dark Grey Thompson Fleece</t>
  </si>
  <si>
    <t>Jacket (light)</t>
  </si>
  <si>
    <t>1 summer lightweight jacket such as denim or harrington, Primark, Supermarket, Matalan, Amazon, 2 years</t>
  </si>
  <si>
    <t>Khaki Showerproof Harrington Jacket</t>
  </si>
  <si>
    <t>3/4 length heavy smart winter coat, Matalan, 10 years</t>
  </si>
  <si>
    <t>Felted wool-blend car coat</t>
  </si>
  <si>
    <t>Waterproof coat</t>
  </si>
  <si>
    <t>1 waterproof anorak with hood, 10 years.</t>
  </si>
  <si>
    <t>Regatta Navy Calderdale IV Jacket</t>
  </si>
  <si>
    <t>1 pair needed, 1 year</t>
  </si>
  <si>
    <t>Striped Swim Shorts</t>
  </si>
  <si>
    <t>1 needed. 10 years.</t>
  </si>
  <si>
    <t>Fleece Dressing Gown</t>
  </si>
  <si>
    <t>2 pairs needed. 1 year</t>
  </si>
  <si>
    <t>Charcoal Stripe Jersey Pyjamas</t>
  </si>
  <si>
    <t>Hat, winter</t>
  </si>
  <si>
    <t>1 set: hat, gloves, scarf. Primark, Supermarket, Matalan, Amazon, 10 years</t>
  </si>
  <si>
    <t>Thinsulate Thermal Beanie Hat</t>
  </si>
  <si>
    <t>Male, clothing accessories</t>
  </si>
  <si>
    <t>Ties</t>
  </si>
  <si>
    <t>2 ties needed, Primark, Supermarket, Matalan, Amazon, 10 years</t>
  </si>
  <si>
    <t>Taylor &amp; Wright Plain Texture Tie (range of colours available)</t>
  </si>
  <si>
    <t>Male clothing, accessories</t>
  </si>
  <si>
    <t>Hat, summer</t>
  </si>
  <si>
    <t>Baseball hat, Cb4 said 1 year</t>
  </si>
  <si>
    <t>Black Packable Cap</t>
  </si>
  <si>
    <t>Slippers</t>
  </si>
  <si>
    <t>Shoes (casual)</t>
  </si>
  <si>
    <t>Trainers</t>
  </si>
  <si>
    <t>Sandals</t>
  </si>
  <si>
    <t>Wellington boots</t>
  </si>
  <si>
    <t>Walking boots</t>
  </si>
  <si>
    <t>Male, footwear</t>
  </si>
  <si>
    <t>Shoes (smart)</t>
  </si>
  <si>
    <t>Flip flops</t>
  </si>
  <si>
    <t>Footwear</t>
  </si>
  <si>
    <t xml:space="preserve">Slippers </t>
  </si>
  <si>
    <t>1 pair lasting 1 year. From supermarket</t>
  </si>
  <si>
    <t>Pink Chenille Mule Slippers</t>
  </si>
  <si>
    <t>Clarks</t>
  </si>
  <si>
    <t>1 pair of flat smart shoes in black. From Clarks. Lasting 4 years.</t>
  </si>
  <si>
    <t>Hamble Loafer</t>
  </si>
  <si>
    <t>Flat and comfortable slip-on shoes. From Clarks. Lasting 4 years.</t>
  </si>
  <si>
    <t>Georgia Black Leather. Slip-on loafers</t>
  </si>
  <si>
    <t xml:space="preserve">1 pair of pumps or 'ballet' shoes. Leather or equivalent quality. Light colour e.g. white. From Clarks. Lasting 4 years. </t>
  </si>
  <si>
    <t xml:space="preserve">Couture Bloom Black Leather. 'Ballet pump' style. </t>
  </si>
  <si>
    <t>1 pair of trainers . Lasting 2 years.From supermarket.</t>
  </si>
  <si>
    <t>Beige Knitted Trainers</t>
  </si>
  <si>
    <t>From supermarket. Lasting 1 year.</t>
  </si>
  <si>
    <t>Silver Diamante Flatform Flip Flops</t>
  </si>
  <si>
    <t>Sandals (smart)</t>
  </si>
  <si>
    <t>Smart pair of sandals from Clarks. Lasting 2 years.</t>
  </si>
  <si>
    <t>Manilla Bonita</t>
  </si>
  <si>
    <t>From supermarket. Lasting 5 years.</t>
  </si>
  <si>
    <t>Dark Green Floral Print Wellington Boots</t>
  </si>
  <si>
    <t>Boots (winter)</t>
  </si>
  <si>
    <t>Knee-high boots. Sturdy, flat, non-slip and warm. Lasting 4 years.</t>
  </si>
  <si>
    <t>Orinoco 2 Hi Black Warmlined Leather. Cleated sole for grip.</t>
  </si>
  <si>
    <t>Boots (ankle)</t>
  </si>
  <si>
    <t>Ankle boots. From Clarks. Lasting 4 years.</t>
  </si>
  <si>
    <t>Orinoco Club</t>
  </si>
  <si>
    <t>Blacks</t>
  </si>
  <si>
    <t>From Blacks or Go Outdoors. Lasting 10 years.</t>
  </si>
  <si>
    <t>Peter Storm Women's Silverdale Waterproof Walking Shoe</t>
  </si>
  <si>
    <t>SMP</t>
  </si>
  <si>
    <t>1 pair needed. Supermarket. 1 year.</t>
  </si>
  <si>
    <t>Herringbone Mule Slippers</t>
  </si>
  <si>
    <t xml:space="preserve">1 pair smart leather shoes needed, Deichmann, 2 years. CB4 changed retailer to Clarks </t>
  </si>
  <si>
    <t>Sidton Edge Black Leather. Range of styles.</t>
  </si>
  <si>
    <t>1 pair, Sports Direct, 1 year.</t>
  </si>
  <si>
    <t>Reebok Quick Chase Running Shoes</t>
  </si>
  <si>
    <t xml:space="preserve">1 pair of sandals, Deichmann, 5 years. CB4 changed retailer to Clarks </t>
  </si>
  <si>
    <t>Brixby Shore</t>
  </si>
  <si>
    <t>Walking shoes</t>
  </si>
  <si>
    <t>Walking shoes, Go Outdoors, 2 years. CB4 increased quality in line with SFP. 10 years</t>
  </si>
  <si>
    <t>Hi Tec Men's Eurotrek Lite Walking Boots</t>
  </si>
  <si>
    <t>D: Housing costs</t>
  </si>
  <si>
    <t>D3</t>
  </si>
  <si>
    <t>Water rates</t>
  </si>
  <si>
    <t>D4</t>
  </si>
  <si>
    <t>N/A</t>
  </si>
  <si>
    <t>Council tax</t>
  </si>
  <si>
    <t>D5</t>
  </si>
  <si>
    <t>Contents insurance</t>
  </si>
  <si>
    <t>Insurance</t>
  </si>
  <si>
    <t>D6</t>
  </si>
  <si>
    <t>Fuel</t>
  </si>
  <si>
    <t>D7</t>
  </si>
  <si>
    <t>House maintenance</t>
  </si>
  <si>
    <t>Decorating and other house maintenance</t>
  </si>
  <si>
    <t xml:space="preserve">£100 per year to maintain condition of property and repair minor damage. Important to keep rented property in original condition in order to get deposit back. </t>
  </si>
  <si>
    <t>SFP</t>
  </si>
  <si>
    <t>PPens</t>
  </si>
  <si>
    <t>Contents insurance based on 2 bed flat, social rent</t>
  </si>
  <si>
    <t>E: Household goods and services</t>
  </si>
  <si>
    <t>E1</t>
  </si>
  <si>
    <t>Hall</t>
  </si>
  <si>
    <t>Lampshade for central light</t>
  </si>
  <si>
    <t>Light bulb</t>
  </si>
  <si>
    <t>Door mat</t>
  </si>
  <si>
    <t>Argos</t>
  </si>
  <si>
    <t>Argos Home Coir Flatweave Doormat - 40 x 60cm - Natural (with non-slip backing)</t>
  </si>
  <si>
    <t>The Range</t>
  </si>
  <si>
    <t>Living area</t>
  </si>
  <si>
    <t xml:space="preserve">Curtains </t>
  </si>
  <si>
    <t>Curtain pole</t>
  </si>
  <si>
    <t>Dunelm</t>
  </si>
  <si>
    <t>Wire for net curtains</t>
  </si>
  <si>
    <t>Wilko 108 inch Curtain Wire</t>
  </si>
  <si>
    <t>Cushions</t>
  </si>
  <si>
    <t>Storage unit</t>
  </si>
  <si>
    <t>Bin</t>
  </si>
  <si>
    <t>B&amp;Q</t>
  </si>
  <si>
    <t>Personalisation</t>
  </si>
  <si>
    <t>Dining area</t>
  </si>
  <si>
    <t>Tablemats</t>
  </si>
  <si>
    <t>Set of 4 Simply Grey Polka Dot Placemats (range of patterns and colours)</t>
  </si>
  <si>
    <t>Coasters</t>
  </si>
  <si>
    <t>Set of 4 Simply Grey Polka Dot Coasters</t>
  </si>
  <si>
    <t>Kitchen</t>
  </si>
  <si>
    <t>Blind</t>
  </si>
  <si>
    <t>Argos Home Blackout Insulating Roller Blind - 4ft - White. W120cm x D160cm</t>
  </si>
  <si>
    <t>Kitchen, tableware</t>
  </si>
  <si>
    <t>Crockery</t>
  </si>
  <si>
    <t>Mugs</t>
  </si>
  <si>
    <t>Cutlery</t>
  </si>
  <si>
    <t>Serving spoons</t>
  </si>
  <si>
    <t>B&amp;M</t>
  </si>
  <si>
    <t>Wine glasses</t>
  </si>
  <si>
    <t>White Salt and Pepper Pots</t>
  </si>
  <si>
    <t>Kitchen, appliances</t>
  </si>
  <si>
    <t>Microwave</t>
  </si>
  <si>
    <t>Fridge freezer</t>
  </si>
  <si>
    <t>Cooker</t>
  </si>
  <si>
    <t>Washing machine</t>
  </si>
  <si>
    <t>Toaster</t>
  </si>
  <si>
    <t>Kettle</t>
  </si>
  <si>
    <t>Hand blender</t>
  </si>
  <si>
    <t>Tower 3-in-1 Hand Blender. Includes stainless steel blade, 600ml beaker, chopping attachment and whisk</t>
  </si>
  <si>
    <t>Kitchen, cookware</t>
  </si>
  <si>
    <t>Saucepans</t>
  </si>
  <si>
    <t>Frying pan</t>
  </si>
  <si>
    <t>Knives</t>
  </si>
  <si>
    <t>Kitchen, accessories</t>
  </si>
  <si>
    <t>Roasting tin</t>
  </si>
  <si>
    <t>Bun tin</t>
  </si>
  <si>
    <t>Cake tin</t>
  </si>
  <si>
    <t>Colander</t>
  </si>
  <si>
    <t>Sieve</t>
  </si>
  <si>
    <t>Cheese grater</t>
  </si>
  <si>
    <t>Dunelm Silicone Grater</t>
  </si>
  <si>
    <t>Utensils</t>
  </si>
  <si>
    <t>Measuring jug</t>
  </si>
  <si>
    <t>Scales</t>
  </si>
  <si>
    <t>Bottle opener</t>
  </si>
  <si>
    <t>Storage canisters</t>
  </si>
  <si>
    <t>Kitchen, consumables</t>
  </si>
  <si>
    <t>Bin liners</t>
  </si>
  <si>
    <t>George Home Plastic Tray</t>
  </si>
  <si>
    <t>Washing up bowl</t>
  </si>
  <si>
    <t>George Home Recycled Plastic Washing Up Bowl Grey</t>
  </si>
  <si>
    <t>Drainer</t>
  </si>
  <si>
    <t>George Home Recycled Plastic Dish Drainer Grey</t>
  </si>
  <si>
    <t>Kitchen, laundry</t>
  </si>
  <si>
    <t>Fabric conditioner</t>
  </si>
  <si>
    <t>Iron</t>
  </si>
  <si>
    <t>Ironing board</t>
  </si>
  <si>
    <t>Ironing board cover</t>
  </si>
  <si>
    <t>Kitchen, cleaning</t>
  </si>
  <si>
    <t>Vacuum cleaner</t>
  </si>
  <si>
    <t>VAX Mach Air Revive UCA2GEV1 Upright Bagless Vacuum Cleaner - Grey &amp; Red</t>
  </si>
  <si>
    <t>Dustpan &amp; brush</t>
  </si>
  <si>
    <t>Scouring/sponge pads</t>
  </si>
  <si>
    <t>Springforce Sponge Scourers 8 Pack</t>
  </si>
  <si>
    <t>Kitchen towel</t>
  </si>
  <si>
    <t>Tesco Kitchen Towel 4 Roll</t>
  </si>
  <si>
    <t>Oven gloves</t>
  </si>
  <si>
    <t>Tea towels</t>
  </si>
  <si>
    <t xml:space="preserve">Hand towels </t>
  </si>
  <si>
    <t>Washing up liquid</t>
  </si>
  <si>
    <t>Foil</t>
  </si>
  <si>
    <t>Tesco Kitchen Foil 10M X 290Mm</t>
  </si>
  <si>
    <t>Clingfilm</t>
  </si>
  <si>
    <t>Tesco Antibacterial Multi Purpose Spray 750Ml</t>
  </si>
  <si>
    <t>Rubber gloves</t>
  </si>
  <si>
    <t>Tesco Dishwashing Rubber Gloves (rang of sizes)</t>
  </si>
  <si>
    <t>Bleach</t>
  </si>
  <si>
    <t>Sewing kit</t>
  </si>
  <si>
    <t>Bathroom</t>
  </si>
  <si>
    <t>Medicine cabinet</t>
  </si>
  <si>
    <t>Flannels</t>
  </si>
  <si>
    <t>Bath mat (for floor)</t>
  </si>
  <si>
    <t>Shower curtain</t>
  </si>
  <si>
    <t>Argos Home Shower Curtain - White (hand-washable)</t>
  </si>
  <si>
    <t>Toilet cleaner</t>
  </si>
  <si>
    <t>Toilet brush</t>
  </si>
  <si>
    <t>Tesco Toilet Brush</t>
  </si>
  <si>
    <t>Squeegee</t>
  </si>
  <si>
    <t>Salter Electronic Glass Platform Scales</t>
  </si>
  <si>
    <t>Bed, double</t>
  </si>
  <si>
    <t>Mattress, double</t>
  </si>
  <si>
    <t>Dreams</t>
  </si>
  <si>
    <t>Mattress protector</t>
  </si>
  <si>
    <t>Wardrobe</t>
  </si>
  <si>
    <t>Drawers</t>
  </si>
  <si>
    <t>Bedside table</t>
  </si>
  <si>
    <t>Lamp</t>
  </si>
  <si>
    <t xml:space="preserve">Duvet </t>
  </si>
  <si>
    <t>Pillows</t>
  </si>
  <si>
    <t>Sheets, fitted</t>
  </si>
  <si>
    <t>Duvet covers</t>
  </si>
  <si>
    <t>Pillow cases</t>
  </si>
  <si>
    <t>George Home White Brushed Cotton Pillowcase Pair</t>
  </si>
  <si>
    <t>Washing liquid</t>
  </si>
  <si>
    <t>DFS</t>
  </si>
  <si>
    <t>Security</t>
  </si>
  <si>
    <t>Locking door chain</t>
  </si>
  <si>
    <t>FG3 added safety chain for door B&amp;Q, 20 years</t>
  </si>
  <si>
    <t>Smith &amp; Locke TT4000 Chrome effect Steel Door chain, (L)195mm</t>
  </si>
  <si>
    <t>Door viewer</t>
  </si>
  <si>
    <t>Smith &amp; Locke Chrome effect Galvanised Brass 200° Door viewer, (Dia)25.9mm</t>
  </si>
  <si>
    <t>For outside, cheapest coconut matting 'welcome' style, Argos, Wilko, Homebase, 5 years.</t>
  </si>
  <si>
    <t>For inside, rubber backed approx. £5, Argos, Wilko, Homebase, 5 years.</t>
  </si>
  <si>
    <t>Henna 3 Tier 28cm Grey Faux Linen Shade (range of colours/styles available at same price)</t>
  </si>
  <si>
    <t xml:space="preserve">Energy efficient bulb. FG3 said 2 years </t>
  </si>
  <si>
    <t>Wilko 1 pack Bayonet B22/BC LED 810 Lumens Dimmabl e Daylight GLS Light Bulb</t>
  </si>
  <si>
    <t>Coat hooks</t>
  </si>
  <si>
    <t>Shoe storage</t>
  </si>
  <si>
    <t>Shoe rack/cupboard to hold 12 pairs (could be in hall or bedroom), approx. £20, Ikea, B+Q, Argos, 20 years</t>
  </si>
  <si>
    <t>Habitat Jorn 4 Tier Shoe Rack - White</t>
  </si>
  <si>
    <t>Wilko Stone Eclipse Eyelet Blackout Curtains 228 W x 228cm D (machine washable at 30 degrees)</t>
  </si>
  <si>
    <t>Metal curtain pole from Wilkos/Dunelm/B&amp;Q. Lasting 15 years. FG3 increased lifetime to 20 years</t>
  </si>
  <si>
    <t>Wilko Tivoli 170 - 300cm Extendable Satin Silver Effect Curtain Pole</t>
  </si>
  <si>
    <t>Net curtains</t>
  </si>
  <si>
    <t>Sofabed (2 seater)</t>
  </si>
  <si>
    <t>Ludo 2 Seater Sofa Bed</t>
  </si>
  <si>
    <t>Foot stool</t>
  </si>
  <si>
    <r>
      <rPr>
        <sz val="8"/>
        <rFont val="Arial"/>
        <family val="2"/>
      </rPr>
      <t>Ludo Storage Footstoo</t>
    </r>
    <r>
      <rPr>
        <b/>
        <sz val="8"/>
        <rFont val="Arial"/>
        <family val="2"/>
      </rPr>
      <t>l</t>
    </r>
  </si>
  <si>
    <t>Side tables</t>
  </si>
  <si>
    <t xml:space="preserve">Nested side tables. Not flat pack. From Dunelm/The Range/B&amp;Q. Lasting 20 years (matching with bookcase). CB4 changed to cheaper side tables in line with Ppens. </t>
  </si>
  <si>
    <t>Argos Home Gloucester Nest of 3 Solid Wood Tables - Natural</t>
  </si>
  <si>
    <t>Freestanding radiator</t>
  </si>
  <si>
    <t>Oil Filled Radiator - 2000W Includes thermostatic control and caster wheels</t>
  </si>
  <si>
    <t>Bookcase</t>
  </si>
  <si>
    <t>Argos Home Hartland Short Bookcase - Light Wood</t>
  </si>
  <si>
    <t>Corona Pine Sideboard. H81cm x W100cm x D43cm</t>
  </si>
  <si>
    <t>Table lamp</t>
  </si>
  <si>
    <t>Rimini Cream Touch Dimmable lamp</t>
  </si>
  <si>
    <t>Floor lamp</t>
  </si>
  <si>
    <t>Matt Grey Mother &amp; child floor light</t>
  </si>
  <si>
    <t>Dining table</t>
  </si>
  <si>
    <t>Argos Home Extending 4 - 6 Seater Table - Light Oak Effect</t>
  </si>
  <si>
    <t>Dining chairs</t>
  </si>
  <si>
    <t>Habitat Chicago Pair of Dining Chairs - Two Tone</t>
  </si>
  <si>
    <t xml:space="preserve">Energy efficient. FG3 said 2 years </t>
  </si>
  <si>
    <t>Cheap roller blind from B&amp;Q/Argos/Dunelm. Lasting 10 years. CB3 reduced lifetime to 5 years</t>
  </si>
  <si>
    <t>George Home Basic White Dinner Set. Each set includes 4x plates, side plates and bowls.</t>
  </si>
  <si>
    <t>George Home Simply White Mug Pack (4pce)</t>
  </si>
  <si>
    <t>George Home Horizon Stainless Steel Cutlery Set 32 Piece</t>
  </si>
  <si>
    <t>CB4 added in ine with SMP: 2 large serving spoons, Argos, Supermarket. 20 years.</t>
  </si>
  <si>
    <t>George Home York Stainless Steel Serving Spoons</t>
  </si>
  <si>
    <t>Tumblers - tall</t>
  </si>
  <si>
    <t xml:space="preserve">George Home Feature Hiball Glass </t>
  </si>
  <si>
    <t xml:space="preserve">George Home Four Lyric Wine Glasses </t>
  </si>
  <si>
    <t>Cruet</t>
  </si>
  <si>
    <t>Gravy boat</t>
  </si>
  <si>
    <t>George Home White Gravy Boat</t>
  </si>
  <si>
    <t>Napkins</t>
  </si>
  <si>
    <t>Tesco Napkins White 33Cm 2Ply 50 Pack</t>
  </si>
  <si>
    <t xml:space="preserve">Manual Microwave - White (700W) </t>
  </si>
  <si>
    <t>AO</t>
  </si>
  <si>
    <t>Electra ECFF165WE 50/50 Frost Free Fridge Freezer - White - F Rated</t>
  </si>
  <si>
    <t>Indesit Cloe IS5V4KHW 50cm Electric Cooker with Ceramic Hob - White - A Rated</t>
  </si>
  <si>
    <t>Currys</t>
  </si>
  <si>
    <t>Beko WTL82051W 8Kg Washing Machine with 1200 rpm - White - C Rated</t>
  </si>
  <si>
    <t>George Home Grey textured 2 Slice Toaster</t>
  </si>
  <si>
    <t>George Home Grey Textured Fast Boil Kettle</t>
  </si>
  <si>
    <t>Slow cooker</t>
  </si>
  <si>
    <t>George Home Grey Compact Slow Cooker</t>
  </si>
  <si>
    <t>Tefal Delight Non-stick Pan Set. Set Consists of 14cm Milkpan, 16/18cm Saucepans with Lids, 20/24cm Frying Pans</t>
  </si>
  <si>
    <t>Joseph Joseph Duo 5 Piece Knife Block Set - Multicoloured</t>
  </si>
  <si>
    <t>Knife sharpener</t>
  </si>
  <si>
    <t xml:space="preserve"> FG3 confirmed 15 years in line with knife set. </t>
  </si>
  <si>
    <t>Knife Sharpener</t>
  </si>
  <si>
    <t>Baking sheet</t>
  </si>
  <si>
    <t>George Home Non-Stick Grey 40cm Oven Tray</t>
  </si>
  <si>
    <t>George Home Non-Stick Roaster Grey 38cm</t>
  </si>
  <si>
    <t>George Home Non-Stick 6 Cup Muffin Tray</t>
  </si>
  <si>
    <t>George Home Non-Stick Springform Cake Tin</t>
  </si>
  <si>
    <t>Loaf tin</t>
  </si>
  <si>
    <t>George Home Non-Stick Loaf Pan 24cm</t>
  </si>
  <si>
    <t>George Home Stainless Steel Colander</t>
  </si>
  <si>
    <t>George Home Stainless Steel Sieve</t>
  </si>
  <si>
    <t>Casserole dish</t>
  </si>
  <si>
    <t>Pyrex 3 Piece Clear Casserole Set</t>
  </si>
  <si>
    <t>Lasagne dish</t>
  </si>
  <si>
    <t>Pyrex Glass Dish With Lid 1.5L</t>
  </si>
  <si>
    <t>Argos Home Silicone 8 Piece Utensil Set - Black. Includes                               Utensil caddy.
Serving spoon.
Slotted turner.
Spatula.
Slotted masher.
Whisk.
Pastry brush, Icing spreader.</t>
  </si>
  <si>
    <t>Wooden spoons</t>
  </si>
  <si>
    <t>George Home Wooden Spoon</t>
  </si>
  <si>
    <t>George Home Corkscrew - with built-in bottle opener</t>
  </si>
  <si>
    <t>TIn opener</t>
  </si>
  <si>
    <t>George Home Black Electric Can Opener</t>
  </si>
  <si>
    <t>Peeler</t>
  </si>
  <si>
    <t>George Home Plastic Peeler</t>
  </si>
  <si>
    <t>Pyrex Measuring Jug</t>
  </si>
  <si>
    <t>George Home White Digital Scale</t>
  </si>
  <si>
    <t>Batteries</t>
  </si>
  <si>
    <t xml:space="preserve">Batteries for scales and bedroom clocks. Replaced how often? Lifetime set to 2 years for now. CB4 changed: £15 budget per year to cover all batteries </t>
  </si>
  <si>
    <t>Mixing bowls</t>
  </si>
  <si>
    <t>Pyrex 3 Piece Glass Bowl Set</t>
  </si>
  <si>
    <t>Chopping board</t>
  </si>
  <si>
    <t>Plastic Chopping Boards</t>
  </si>
  <si>
    <t>Grey Silicone Double Oven Glove</t>
  </si>
  <si>
    <t>Tontarelli 25 Litre Swing Top Bin - Black</t>
  </si>
  <si>
    <t>Tesco 30 pedal bin liners 22L</t>
  </si>
  <si>
    <t>Storage containers</t>
  </si>
  <si>
    <t>IKEA PRUTA Plastic Container / Food Storage Containers 17 Piece Set (Ikea set sold on Amazon)</t>
  </si>
  <si>
    <t>Tray table approx £10, Argos, 20 years. CB4 changed to two plastic trays.</t>
  </si>
  <si>
    <t>Set Of 3 Tea, Coffee &amp; Sugar Canister - Cream. Range of colours.</t>
  </si>
  <si>
    <t>Kitchen towel holder</t>
  </si>
  <si>
    <t>Tuscan Bamboo Kitchen Roll Holder - Grey</t>
  </si>
  <si>
    <t>ASDA Sensitive Non-Bio Liquid 40 Washes</t>
  </si>
  <si>
    <t>ASDA Sensitive Pure Cotton Fabric Softener 74 washes</t>
  </si>
  <si>
    <t>Soda crystals</t>
  </si>
  <si>
    <t>Dri Pak Soda Crystals (1 kg). Product recommends 1 Tablespoon (20g) in wash to soften water. 1000g/20g=50 weeks</t>
  </si>
  <si>
    <t>Airer</t>
  </si>
  <si>
    <t>Wileda 3 tier airer 15M</t>
  </si>
  <si>
    <t>Over radiator airer</t>
  </si>
  <si>
    <t>Addis Radiator Airer. NB: 4 provided as sold in packs of 2. Checked elsewhere and couldn't find 3 pack.</t>
  </si>
  <si>
    <t>Russell Hobbs Wrap and Clip Easy Store Steam Iron </t>
  </si>
  <si>
    <t>Habitat Medium 110x34cm Ironing Board</t>
  </si>
  <si>
    <t>Argos Home Medium 110x34cm Ironing Board Cover</t>
  </si>
  <si>
    <t>Washing basket</t>
  </si>
  <si>
    <t>Washing basket to carry the laundry to machine, 10 years. Wilko/Argos</t>
  </si>
  <si>
    <t>Strata 60 Litre Flexible Laundry Basket</t>
  </si>
  <si>
    <t>Laundry pegs</t>
  </si>
  <si>
    <t>Wilko Multicoloured Snapper Pegs 36 pack</t>
  </si>
  <si>
    <t>Spray mop</t>
  </si>
  <si>
    <t>Addis Spray Mop with machine washable microfibre mop head</t>
  </si>
  <si>
    <t>Mop head</t>
  </si>
  <si>
    <t>Spray Mop Refill</t>
  </si>
  <si>
    <t>Wilko Long Handled Dustpan and Brush Set</t>
  </si>
  <si>
    <t>Dish cloths</t>
  </si>
  <si>
    <t>Savers</t>
  </si>
  <si>
    <t>Elbow Grease Power Cloths 7 pack</t>
  </si>
  <si>
    <t>George Home Tea Towels 5pk</t>
  </si>
  <si>
    <t>Fairy Original Washing Up Liquid Green with LiftAction 780ml</t>
  </si>
  <si>
    <t>Multi-surface spray</t>
  </si>
  <si>
    <t>Disinfectant</t>
  </si>
  <si>
    <t>Zoflora Linen Fresh Concentrated Disinfectant 500Ml</t>
  </si>
  <si>
    <t>Tesco Thick Bleach Citrus 2 Litre Bigger Pack Better Value</t>
  </si>
  <si>
    <t>Descaler</t>
  </si>
  <si>
    <t>Oust All Purpose Descaler 3-pk</t>
  </si>
  <si>
    <t xml:space="preserve">Scourers </t>
  </si>
  <si>
    <t>Tesco Pan Scourers 5 pack</t>
  </si>
  <si>
    <t>Cling Film 350mm x 40m</t>
  </si>
  <si>
    <t>Household maintenance</t>
  </si>
  <si>
    <t>Tool kit</t>
  </si>
  <si>
    <t>FG3 added 1 tool kit. Lifetime of 20 years in line with 2018 groups.</t>
  </si>
  <si>
    <t>Guild 40 Piece Stubby Hand Tool Kit</t>
  </si>
  <si>
    <t>Cheapest sewing kit from Argos, B+M, Wilko. 5 years</t>
  </si>
  <si>
    <t>Korbond Sewing Kit in Case. Includes: 1 pair of scissors 1 analogue tape measure 1 thimble 1 needle threader 2 needles 2 dressmaker pins 2 safety pins 3 pearl buttons 1m hemming web, a selection of sewing threads</t>
  </si>
  <si>
    <t>Shoe polish</t>
  </si>
  <si>
    <t xml:space="preserve">FG3 added supermarket shoe polish lasting 5 years </t>
  </si>
  <si>
    <t>Kiwi Black Shoe Polish 100ml</t>
  </si>
  <si>
    <t>Aida White Mirrored Cabinet (W)370mm (H)465mm</t>
  </si>
  <si>
    <t>Bath sheets</t>
  </si>
  <si>
    <t>Egyptian Cotton Bath Sheet (range of colours)</t>
  </si>
  <si>
    <t>Egyptian Cotton Hand Towel (range of colours)</t>
  </si>
  <si>
    <t>Face Cloth (range of colours)</t>
  </si>
  <si>
    <t>George Home Rubber Backed Bath Mat Charcoal</t>
  </si>
  <si>
    <t xml:space="preserve">Non-slip bathmat </t>
  </si>
  <si>
    <t>George Home Rubber Bath Mat</t>
  </si>
  <si>
    <t>Laundry basket</t>
  </si>
  <si>
    <t>For collecting dirty washing. From Wilko or Argos. Lasting 15 years. CB4 reduced lifetime to 10 years</t>
  </si>
  <si>
    <t>Argos Home Pop Up Laundry Bin - Dove Grey. 53 litre capacity</t>
  </si>
  <si>
    <t>Magnifying mirror</t>
  </si>
  <si>
    <t>Danielle Creations Chrome Beauty Mirror</t>
  </si>
  <si>
    <t>Wilko Window and Shower Squeegee</t>
  </si>
  <si>
    <t>Tesco Active Toilet Gel Citrus 750ML</t>
  </si>
  <si>
    <t>Shower spray</t>
  </si>
  <si>
    <t>Tesco Daily Shower Cleaning Spray 750ml</t>
  </si>
  <si>
    <t>Small pedal bin from Wilko. Lasting 20 years. CB4 specified plastic pedal bin, not metal. FG3 changed to metal pedal bin but reduced lifetime to 5 years</t>
  </si>
  <si>
    <t>Wilko Small White Pedal Bin</t>
  </si>
  <si>
    <t>Pedal bin liners. 1 bin liner used every week.</t>
  </si>
  <si>
    <t>Wilko Pedal Bin Liners 50 pack</t>
  </si>
  <si>
    <t>Classic Divan Base - Double with 4 drawers</t>
  </si>
  <si>
    <t>Headboard</t>
  </si>
  <si>
    <t>Classic Fairfield Headboard</t>
  </si>
  <si>
    <t>Silentnight Heaton Pocket Sprung Mattress</t>
  </si>
  <si>
    <t>Ashdown 2 Door 2 Drawer Mirror Wardrobe - White (fully assembled)</t>
  </si>
  <si>
    <t>Ashdown 5 Drawer Chest - White (fully assembled)</t>
  </si>
  <si>
    <t>Ashdown 3 Drawer Bedside Table - White (fully assembled)</t>
  </si>
  <si>
    <t>Clock radio</t>
  </si>
  <si>
    <t>MAJORITY Histon II Portable DAB+/FM Radio - Black</t>
  </si>
  <si>
    <t>Mirror</t>
  </si>
  <si>
    <t>Essentials Full Length Mirror 122x32cm Black</t>
  </si>
  <si>
    <t>Wilko Cream Milan Table Lamp</t>
  </si>
  <si>
    <t>Chair</t>
  </si>
  <si>
    <t>Astrid Chair</t>
  </si>
  <si>
    <t>All Seasons Combi Duvet. Comes with 4.5 and 10.5 tog duvets which clip together to make 15 tog.</t>
  </si>
  <si>
    <t>Duvet</t>
  </si>
  <si>
    <t>Wilko Washable Supersoft 10.5 Tog Double Duvet</t>
  </si>
  <si>
    <t>Fogarty Duck Feather and Down Medium-Support Pillow Pair</t>
  </si>
  <si>
    <t>White Brushed Cotton Fitted Sheet</t>
  </si>
  <si>
    <t>Sheets, flat</t>
  </si>
  <si>
    <t>White Luxury 100% Cotton Flat Sheet</t>
  </si>
  <si>
    <t>George Home Just Wellness White Tencel Duvet Set</t>
  </si>
  <si>
    <t>George Home Mattress Protector Double</t>
  </si>
  <si>
    <t>Pillow protectors</t>
  </si>
  <si>
    <t>Pillow Protector Pair</t>
  </si>
  <si>
    <t xml:space="preserve">Electric blanket </t>
  </si>
  <si>
    <t>Silentnight Comfort Control Electric Blanket</t>
  </si>
  <si>
    <t>Carpet</t>
  </si>
  <si>
    <t>Carpetright</t>
  </si>
  <si>
    <t xml:space="preserve">Trojan Carpet  (4 or 5 metres, 7 colours) £11.99m2, 4x2.5m = 10.4m2 (adds 10cm width) = £119.90. Plus Underlay:                       Patron Carpet Underlay 6.5mm 10m2=  £129.90. Plus gripper:  10m2 = £19.90. Plus fitting: £49.90. Plus door bar = £11.99 Plus delivery = 29.99. TOTAL = £361.58                             </t>
  </si>
  <si>
    <t>Living area+dining area</t>
  </si>
  <si>
    <t xml:space="preserve">Trojan Carpet  (4 or 5 metres, 7 colours) £11.99m2, 4x4.5m=£215.82. Plus Underlay: Patron Carpet Underlay 6.5mm 18m2= £233.82. Plus gripper: 18m2 = £35.82. Plus fitting: £89.82. Plus door bar = £11.99. Plus delivery = 29.99. TOTAL: £617.26                                                               </t>
  </si>
  <si>
    <t xml:space="preserve">Trojan Carpet  (4 or 5 metres, 7 colours) £11.99m2, 4x3.5m = £167.86. Plus Underlay:                       Patron Carpet Underlay 6.5mm 14m2 = £181.86. Plus gripper:  14m2 = £27.86. Plus fitting: £69.86. Plus door bar = £11.99 Plus delivery = 29.99. TOTAL = £                                                                                             </t>
  </si>
  <si>
    <t>Garden</t>
  </si>
  <si>
    <t>Table &amp; chairs</t>
  </si>
  <si>
    <t>Hawaii 3 Piece Bistro Set</t>
  </si>
  <si>
    <t>Trays</t>
  </si>
  <si>
    <t>CB4 added washable spray mop refill replaced every 2 years</t>
  </si>
  <si>
    <t xml:space="preserve">Trojan Carpet  (4 or 5 metres, 7 colours) £11.99m2, 4x3.5m = £167.86. Plus Underlay:                       Patron Carpet Underlay 6.5mm 14m2 = £181.86. Plus gripper:  14m2 = £27.86. Plus fitting: £69.86. Plus door bar = £11.99 Plus delivery = 29.99. TOTAL = £489.42                                                                                             </t>
  </si>
  <si>
    <t>CB4 added in line with singles: Spy hole, 20 years.</t>
  </si>
  <si>
    <t xml:space="preserve">£25 per lamp shade. Wilko, B&amp;Q, Dunelm, 5 years. Cheaper lampshades in bedroom (approx. £15). CB4 said:same lampshades throughout, Dunelm, £25, 10 years, in line with SMP and SFP. </t>
  </si>
  <si>
    <t>Homebase</t>
  </si>
  <si>
    <t xml:space="preserve">CB4 added in line with singles: Row of 4 hooks. Argos, Wilko, Homebase.  20 years.  FG3 changed to 6 hooks for couples. </t>
  </si>
  <si>
    <t>Standard Hat &amp; Coat Hook - 6 Hooks</t>
  </si>
  <si>
    <t>Washable/dry cleaning. 5 years. Dunelm, Ikea, The Range, on the internet. FG3 changed lifetime to 10 years. Increased quality to approx. £60 for pair. Said increased price could include larger dimensions to give more choice. Washable blackout throughout</t>
  </si>
  <si>
    <t>FG3 added in line with singles: Cheapest nets for privacy, Dunelm, Ikea, Argos, B+Q, 10 years. CB3 reduced lifetime to 7 years</t>
  </si>
  <si>
    <t xml:space="preserve">FG3 added in line with singles: Needed for the net curtains. CB3 said 7 years </t>
  </si>
  <si>
    <t xml:space="preserve">3+2 seaters from DFS, fabric. Total cost up to £1,500. 20 years. CB4 changed lifetime to 10 years. </t>
  </si>
  <si>
    <t xml:space="preserve">Living area </t>
  </si>
  <si>
    <t>Sofa (3 seater)</t>
  </si>
  <si>
    <t>3+2 seaters from DFS, fabric. Total cost up to £1,500. 20 years. CB4 changed lifetime to 10 years</t>
  </si>
  <si>
    <t>Ludo 3 Seater Sofa</t>
  </si>
  <si>
    <t xml:space="preserve">CB4 added in line with singles: Footstool with storage. Matching sofas. From DFS/SCS. Lasting 15 years. </t>
  </si>
  <si>
    <t xml:space="preserve">5 cushions, approx. £12 each, feather Dunelm, The Range, Ikea, Supermarket, TkMaxx. 20 years. CB4 reduced lifetime to 2 years. FG3 said approx. £10 Dunelm/supermarket/The Range. </t>
  </si>
  <si>
    <t>Cotton Velvet Linen Mix Cushion Stack</t>
  </si>
  <si>
    <t>CB4 added in line with singles: Small oil-filled radiator from Dunelm/B&amp;Q/The Range/Amazon/Argos. Lasting 10 years.</t>
  </si>
  <si>
    <t xml:space="preserve">CB4 added in line with Ppens: Half-height bookcase. Solid (not flat pack) and matching the side tables. Lasting 20 years. </t>
  </si>
  <si>
    <t>Storage unit  that TV can go on. DFS mid range to hold weight of TV - solid. 30 years. CB4 changed lifetime to 20 years</t>
  </si>
  <si>
    <t>£150 every five years. 1 room per year to change some cushions, picture frames etc. CB4 changed to £50 per year in line with singes</t>
  </si>
  <si>
    <t xml:space="preserve">CB4 added table lamp in line with singles: From Dunelm/B&amp;Q/Homebase/(Ikea)/Wilkos. Lifetime 15 years. CB4 increased budget to £10-£12. </t>
  </si>
  <si>
    <t xml:space="preserve">standard lamp included - unsure whether this is a floor or table lamp as some parts of transcript missing. Have included floor lamp for now and info in line with SFP: 10 years. CB4 confirmed table lamp and floor lamp needed. Set lifetime to 15 years in line with singles. </t>
  </si>
  <si>
    <t>£25 per lamp shade. Wilko, B&amp;Q, Dunelm, 5 years. Cheaper lampshades in bedroom (approx. £15). CB4 said:same lampshades throughout, Dunelm, £25, 10 years, in line with SMP and SFP.</t>
  </si>
  <si>
    <t>Folding table and 4 solid chairs.. From Argos, ikea, Amazon. Lasting 20 years</t>
  </si>
  <si>
    <t xml:space="preserve">6 tablemats, cork-backed, Argos/Amazon/Ikea/supermarket/Dunelm. 20 years. CB4 reduced lifetime to 5 years in line with singles </t>
  </si>
  <si>
    <t>6 coasters. Argos/Amazon/Ikea/supermarket/Dunelm. 20 years. CB4 reduced lifetime to 5 years in line with singles</t>
  </si>
  <si>
    <t>8x dinner plates, side plates, bowls. lasting 10 years. Argos/Amazon/Ikea/supermarket/Dunelm. Cheapest okay. Cb4 reduced ot 5 years in line with singles</t>
  </si>
  <si>
    <t>8 mugs, lasting 5 years. Argos/Amazon/Ikea/supermarket/Dunelm. Cheapest okay</t>
  </si>
  <si>
    <t>8x x knife, fork, spoon, teaspoon. Cheapest stainless steel, Argos/Amazon/Ikea/supermarket/Dunelm. 20 years</t>
  </si>
  <si>
    <t xml:space="preserve">Set of 6, cheapest tall tumblers. From (John Lewis) or supermarket. 5 years. CB4 changed: 8 tall glasses and 8 wine glassed. Cheapest, 2 years </t>
  </si>
  <si>
    <t xml:space="preserve">6x wine glasses. Cheapest okay from (John Lewis) or supermarket. 5 years. CB4 changed: 8 tall glasses and 8 wine glassed. Cheapest, 2 years </t>
  </si>
  <si>
    <t>Salt and pepper cruet. 20 years. Argos/Amazon/Ikea/supermarket/Dunelm.</t>
  </si>
  <si>
    <t>CB4 added in line wth singles: Ceramic gravy boat, Argos, Supermarket, 20 years</t>
  </si>
  <si>
    <t>Paper napkins. Cheap pack of 100. Lasting 1 year</t>
  </si>
  <si>
    <t>Cheapest 700w ok, Supermarket, 8 years.</t>
  </si>
  <si>
    <t>50/50 frost free Fridge freezer, Currys, AO, 10 years</t>
  </si>
  <si>
    <t>1 needed. No other details discussed. Ppens said: Electric oven and hob, lot of debate about whether hob should be halogen induction (phasing out of gas in approx. 15 years) price standard electric and halogen induction and take to check back, Currys, AO, 10 years. CB4 said induction not needed, 10 years.</t>
  </si>
  <si>
    <t>7kg, 1200 rpm, good energy rating washing machine, Currys, AO, 8 years. 5 loads a fortnight for couple</t>
  </si>
  <si>
    <t>Mid-range Supermarket quality, Supermarket, 6 years</t>
  </si>
  <si>
    <t>Small slow cooker, cheapest ok, Supermarket, 15 years</t>
  </si>
  <si>
    <t>Multi-purpose hand blender with whisk attachment, Supermarket, Argos, The Range, B+M, 10 years</t>
  </si>
  <si>
    <t>Set of 3 or 4 non-stick saucepans, cheapest recognisable brand e.g. Tefal, 8 years or 15 years no decision. CB4 confirmed 8 years</t>
  </si>
  <si>
    <t>2 non-stick frying pans, Supermarket, Argos, 3 years. CB4 said 8 years</t>
  </si>
  <si>
    <t>Knife set approx. £50-60, Argos, The Range, 35 years. CB4 reduced lifetime to 15 years</t>
  </si>
  <si>
    <t xml:space="preserve"> non-stick, Supermarket, Argos, The Range, B+M, 5 years. CB4 said 2 needed</t>
  </si>
  <si>
    <t>One needed, non-stick, Supermarket, Argos, The Range, B+M, 5 years</t>
  </si>
  <si>
    <t>Two shallow cake tins, spring form, non-stick, Supermarket, Argos, The Range, B+M, 5 years</t>
  </si>
  <si>
    <t>CB4 added loaf tin in line with singles, lasting 5 years</t>
  </si>
  <si>
    <t xml:space="preserve">Grater with tub and lid attachment, 1 up from bottom quality, Supermarket, Argos, The Range, B+M, 20 years. FG3 increased quality - silicone base and handle </t>
  </si>
  <si>
    <t>Metal colander, Supermarket, Argos, The Range,B+M, 35 years</t>
  </si>
  <si>
    <t xml:space="preserve">CB4 added in line with singles: 15 years.  </t>
  </si>
  <si>
    <t>Set of 3 pyrex casserole dishes, different sizes, Supermarket, Argos, The Range, B+M, 35 years</t>
  </si>
  <si>
    <t xml:space="preserve">Cb4 added in line with singles: 1 needed. 15 years. </t>
  </si>
  <si>
    <t>Silicone utensil set, cheapest ok, Supermarket, Argos, 10 years</t>
  </si>
  <si>
    <t xml:space="preserve">CB4 added in line with singles: 3 spoons, lasting 2 years. </t>
  </si>
  <si>
    <t>CB4 added in line with singles: 1 needed.  4 years.</t>
  </si>
  <si>
    <t>Battery operated tin opener, Supermarket, Argos, The Range, B+M, 20 years. CB4 reduced lifetime to 6 years</t>
  </si>
  <si>
    <t>Cheap peeler, Supermarket, Argos, The Range, B+M, 2 years</t>
  </si>
  <si>
    <t>Pyrex jug, Supermarket, Argos, The Range, B+M, 35 years</t>
  </si>
  <si>
    <t>Digital scales, cheapest ok, Supermarket, Argos, The Range, B+M, 20 years, plus battery</t>
  </si>
  <si>
    <t>Set of pyrex or equivalent glass bowls, Supermarket, Argos, The Range, B+M, 35 years</t>
  </si>
  <si>
    <t>3 wooden chopping boards (one for meat, veg + bread), Supermarket, Argos, The Range, B+M, 20 years. CB4 changed spec in line with singles: set of solid plastic chopping boards, lasting 5 years.</t>
  </si>
  <si>
    <t>CB4  added in line with singles: silicone oven gloves. Lasting 5 years.</t>
  </si>
  <si>
    <t>50l fliptop plastic bin, Supermarket, Argos, The Range, B+M, 15 years. CB4 changed to 25L, 15 years</t>
  </si>
  <si>
    <t>1 per week. CB4 said change every 2 days</t>
  </si>
  <si>
    <t>Plastic drainer, Supermarket, 2 years</t>
  </si>
  <si>
    <t>Plastic washing up bowl, Supermarket, 2 years</t>
  </si>
  <si>
    <t>Set of plastic tubs with press on lids, Supermarket, Argos, Home Bargains, 10 years. CB4 changed to IKEA 17-piece set, 5 years</t>
  </si>
  <si>
    <t>CB4 added in line with singles: For tea, coffee, sugar. No other details discussed. Lifetime set to 5 years for now. CB3 changed lifetime to 10 years</t>
  </si>
  <si>
    <t xml:space="preserve">FG3 added for couples in line with singles: Freestanding holder for kitchen roll. CB3 said it would last 10 years. </t>
  </si>
  <si>
    <t>5 loads per fortnight</t>
  </si>
  <si>
    <t xml:space="preserve">CB4 added in line with singles: For laundry and washing machine maintanence. Used for one wash per week. </t>
  </si>
  <si>
    <t>Cheap concertina airer, Argos, The Range, B+M, 5 years. CB4 increased lifetime to 15 years in line with singles</t>
  </si>
  <si>
    <t xml:space="preserve">Over radiator airers, Argos, The Range, B+M, 5 years. CB4 said 4 needed and changed lifetime to 15 years </t>
  </si>
  <si>
    <t>Steam iron, approx. £25, Supermarket, Argos, The Range, B+M, 5 years</t>
  </si>
  <si>
    <t>Sturdy ironing board, 1 or 2 up the range, Argos, Supermarket, 35 years. Cb4 changed to 15 years in line with singles</t>
  </si>
  <si>
    <t>Thermal ironing board cover, Argos, Supermarket, replaced every 2 years</t>
  </si>
  <si>
    <t>CB4 added in line with singles: Pegs to hang clothes to dry. 24 pegs lasting 3 years.</t>
  </si>
  <si>
    <t>Mop handle to use with disposable wipes/cloths. Lifetime not discussed. Lifetime set to 1 year for now. CB4 changed to cheaper spray mop, 5 years</t>
  </si>
  <si>
    <t>Basic upright vacuum cleaner, e.g. Hoover, Electrolux brand, Argos, 8 years</t>
  </si>
  <si>
    <t>Cheap dust pan and brush, B&amp;Q, 5 years.  Cb4 changed to long-handled dustpan and brush, 5 years</t>
  </si>
  <si>
    <t>2 pack replaced every 3 weeks</t>
  </si>
  <si>
    <t>One pack of microfibre dish clothes every 3 months. Cb4 suggested 7-pack of cloths on a roll (such as Elbow Grease). Washable. Lasting 1 year</t>
  </si>
  <si>
    <t>CB4 added in line with singles: 1 year and 5-pack okay</t>
  </si>
  <si>
    <t>1 bottle of Fairy Liquid replaced every 6 weeks.</t>
  </si>
  <si>
    <t>Kitchen floor cleaner e.g. Flash. CB4 changed to disinfectant e.g. Zoflora. 6 months</t>
  </si>
  <si>
    <t>1 litre bottle of bleach per week for kitchen and bathroom. CB4 said 1 month for kitchen</t>
  </si>
  <si>
    <t>Sponge scourers, replace pack every 6 weeks. CB4 said 1 sponge per week</t>
  </si>
  <si>
    <t>Scourers, replace pack every 6 months. CB4 said 1 per week</t>
  </si>
  <si>
    <t>Foil 10m roll, replace every 3 months</t>
  </si>
  <si>
    <t>Rubber gloves, replace 4 times per year</t>
  </si>
  <si>
    <t>CB4 added in line with singles: Medicine cabinet with mirror, B&amp;Q, 20 years</t>
  </si>
  <si>
    <t>CB4 added in line with singles: From Wilko/supermarket. Lasting 1 year.</t>
  </si>
  <si>
    <t>CB4 added in line with singles: From Asda/Primark/Dunelm. Lasting 5 years.</t>
  </si>
  <si>
    <t>CB4 added in line with singles: Non slip bathmat for inside the bath/shower, 2 years</t>
  </si>
  <si>
    <t>CB4 added in line with singles: 2 washable Shower curtains, one to have up while one in the wash, 4 years.</t>
  </si>
  <si>
    <t>CB4 added in line with singles: Magnifying mirror for applying make up etc. cheapest ok, Wilko/Argos/supermarket/JL/B+Q, 20 years. CB4 reduced lifetime to 5 years</t>
  </si>
  <si>
    <t xml:space="preserve">CB4 added in line with singles. From supermarket/Boots. No other info discussed. Lifetime set to 10 years for now. CB3 changed lifetime to 20 years. CB4 confirmed 20 years. </t>
  </si>
  <si>
    <t>CB4 added in line with singles: From Wilkos. Lasting 1 year.</t>
  </si>
  <si>
    <t xml:space="preserve">From Wilko/supermarket. Replaced every month. </t>
  </si>
  <si>
    <t>CB4 said 2 weeks for bathroom</t>
  </si>
  <si>
    <t xml:space="preserve">CB4 added in line with singles:From Wilko/supermarket. Replaced every 2 months. </t>
  </si>
  <si>
    <t>Bedroom 1</t>
  </si>
  <si>
    <t>£15 per lamp shade. Wilko, B&amp;Q, Dunelm, 5 years. CB4 said: same lampshades throughout, Dunelm, £25, 10 years, in line with SMP and SFP.</t>
  </si>
  <si>
    <t>Double bed with headboard and storage, 20 years. 2 drawers minimum. Cheapest okay. DFS, IKEA, Dreams, Furniture Village, Bension for Beds</t>
  </si>
  <si>
    <t xml:space="preserve">Recognisable brand such as silentnight or Slumberland. Approx £300-400, lasting 15 years. CB4 ncreased spec in line with singles: very good quality double mattress, pocket sprung - would want to test out in store, JL, Dreams, Bensons for Beds, 8 years </t>
  </si>
  <si>
    <t>1 Double wardrobe. From Ikea/Argos/B&amp;Q/Wayfair/online. Cheapest 'sturdy'. 20 years</t>
  </si>
  <si>
    <t>Chest-height. From Ikea/Argos/B&amp;Q/Wayfair/online. Lasting 20 years</t>
  </si>
  <si>
    <t xml:space="preserve">Two bedside tables from Ikea/Argos/B&amp;Q/Wayfair/online. Lasting 20 years. </t>
  </si>
  <si>
    <t xml:space="preserve">CB4 added in line with singles: Full length mirror, cheap, Dunelm, 30 years. CB3 changed lifetime to 20 years in line with SFP. </t>
  </si>
  <si>
    <t>Two bedside lamps. £10 each frrom Next, Dunelm, Wilko, The Range, B&amp;Q, supermarket. No lifetime provided Cb4 confirmed 10 years</t>
  </si>
  <si>
    <t>CB4 added in line with singles: wooden chair from Dunelm/Dreams. Mid-mid quality, lasting 20 years</t>
  </si>
  <si>
    <t>Combined, clip-together winter and summer duvets. Mid-range. Approx. 4 and 10.5 tog. Lasting 20 years. CB4 reduced lifetime to 8 years in line with singles</t>
  </si>
  <si>
    <t xml:space="preserve">Four needed. Mid-range synthetic filling from Tesco, The Range, Asda, Dunelm. Lasting 10 years. CB4 reduced ilfetime to 4 years in line with singles. </t>
  </si>
  <si>
    <t>3 needed (used for bedroom 1 and bedroom 2). From Tesco, The Range, Asda, Dunelm. Middle range with a decent threadcount of approx. 200. Lasting 15 years. CB4 changed quality and lifetime in line with singlies: mid-range quality from the supermarket, 8 years</t>
  </si>
  <si>
    <t>3 needed (used for bedroom 1 and bedroom 2). From Tesco, The Range, Asda, Dunelm. Middle range with a decent threadcount of approx. 200 Lasting 15 years. CB4 changed to 8 years in line with singles.</t>
  </si>
  <si>
    <t>2 needed. From Tesco, The Range, Asda, Dunelm. Lasting 5 years. CB4 changed to 4 years in line with singles</t>
  </si>
  <si>
    <t xml:space="preserve">CB4 added in line with singles: 8 pillow protectors needed, cheap ok, Dunelm, Supermarket. CB3 changed lifetime to 4 years. </t>
  </si>
  <si>
    <t>Added but no other info provided. CB4 said 10 years.</t>
  </si>
  <si>
    <t>Bedroom 2</t>
  </si>
  <si>
    <t>Double bed</t>
  </si>
  <si>
    <t>No other info. Other furniture same as bedroom 1, so assume bed is the same? Bedroom 1 included following: Double bed with headboard and storage, 20 years. 2 drawers minimum. Cheapest okay. DFS, IKEA, Dreams, Furniture Village, Bension for Beds. CB4 changed lifetime to 40 years due to less regular use.</t>
  </si>
  <si>
    <t>Classic Divan Base - Double with 2 drawers</t>
  </si>
  <si>
    <t>Mattress</t>
  </si>
  <si>
    <t>Same quality as bedroom 1: Recognisable brand such as silentnight or Slumberland. Approx £300-400, lasting 15 years. Cb4 increased lifetime to 16 years and increased spec in line with singles: very good quality double mattress, pocket sprung - would want to test out in store, JL, Dreams, Bensons for Beds</t>
  </si>
  <si>
    <t>Single wardrobe</t>
  </si>
  <si>
    <t>Same quality as bedroom 1: From Ikea/Argos/B&amp;Q/Wayfair/online. Cheapest 'sturdy'. 20 years CB4 increased lifetime to 40 years</t>
  </si>
  <si>
    <t xml:space="preserve">Habitat Atlas 1 Door Wardrobe - White Gloss. </t>
  </si>
  <si>
    <t>Chest height and same quality as bedroom 1: From Ikea/Argos/B&amp;Q/Wayfair/online. Lasting 20 years. CB4 increased lifetime to 40 years</t>
  </si>
  <si>
    <t xml:space="preserve">Ashdown 5 Drawer Chest - White. Fully assembled </t>
  </si>
  <si>
    <t>2 needed. Same quality as bedroom 1: from Ikea/Argos/B&amp;Q/Wayfair/online. Lasting 20 years. CB4 increased lifetime to 40 years</t>
  </si>
  <si>
    <t>Ashdown 3 Drawer Bedside Table - White. Fully assembled</t>
  </si>
  <si>
    <t>2 lamps same as bedroom 1: £10 each frrom Next, Dunelm, Wilko, The Range, B&amp;Q, supermarket. No lifetime provided CB4 increased lifetime to 20 years</t>
  </si>
  <si>
    <t>10.5 Tog. 16 years as only for occasional use. CB4 changed lifetime to 8 years</t>
  </si>
  <si>
    <t>4 needed. Same quality as bedroom 1: Mid-range synthetic filling from Tesco, The Range, Asda, Dunelm. Lasting 10 years. Lasting 10 years. CB4 reduced lifetime to 8 years</t>
  </si>
  <si>
    <t xml:space="preserve">1 mattress protector, same quality as bedroom 1: From Tesco, The Range, Asda, Dunelm.  Lasting 20 years. CB4 reduced lifetime to 8 years. </t>
  </si>
  <si>
    <t xml:space="preserve">All carpeting: £12 per metre plus underlay plus fitting and delivery. From Carpetland or Carpetright. 20 years. Cb4 reduced lifetime to 10 years </t>
  </si>
  <si>
    <t xml:space="preserve">Dunelm, online, B&amp;Q. Approx. £60. Plastic set okay. 5 years in line with 2018 groups. </t>
  </si>
  <si>
    <t>F: Personal goods and services</t>
  </si>
  <si>
    <t>Hairdryer</t>
  </si>
  <si>
    <t>Toilet roll</t>
  </si>
  <si>
    <t>Andrex Classic Clean Toilet Tissue 4 Rolls</t>
  </si>
  <si>
    <t>Simple Kind To Skin Refreshing Shower Gel 500Ml</t>
  </si>
  <si>
    <t>Aquafresh Fresh and Minty Toothpaste 75ml</t>
  </si>
  <si>
    <t>Colgate Extra Clean Medium Toothbrush X3 (weeks based on 3-pk)</t>
  </si>
  <si>
    <t>Mouthwash</t>
  </si>
  <si>
    <t>Listerine Spearmint Mouthwash 250Ml</t>
  </si>
  <si>
    <t>Comb</t>
  </si>
  <si>
    <t>Leo Bancroft Pocket Comb</t>
  </si>
  <si>
    <t xml:space="preserve">Liquid soap </t>
  </si>
  <si>
    <t>Palmolive Liquid Handwash Aquarium 300Ml</t>
  </si>
  <si>
    <t>Nivea Sun Protect and Moisture Sun Cream Spray SPF 50 200ml</t>
  </si>
  <si>
    <t>Tweezers</t>
  </si>
  <si>
    <t>Superdrug</t>
  </si>
  <si>
    <t>Perfume</t>
  </si>
  <si>
    <t>Olay Complete Care Day Cream Moisturiser Sensitive Spf 15 50Ml</t>
  </si>
  <si>
    <t>TKMaxx</t>
  </si>
  <si>
    <t>DENTS tan leather purse</t>
  </si>
  <si>
    <t>Personal effects</t>
  </si>
  <si>
    <t>Handbag (casual)</t>
  </si>
  <si>
    <t>Umbrella</t>
  </si>
  <si>
    <t>Jewellery</t>
  </si>
  <si>
    <t>Shower gel</t>
  </si>
  <si>
    <t>Xprt. For Men Stimulating Shower Gel 300Ml</t>
  </si>
  <si>
    <t>Razor</t>
  </si>
  <si>
    <t>Gillette Mach3 Razor For Men. With 2 blades</t>
  </si>
  <si>
    <t>Razor blades</t>
  </si>
  <si>
    <t xml:space="preserve">Gillette Mach 3 Blades 4S. 4 pk </t>
  </si>
  <si>
    <t>Toothpaste</t>
  </si>
  <si>
    <t>Toothbrush</t>
  </si>
  <si>
    <t>Sun cream</t>
  </si>
  <si>
    <t>Deodorant</t>
  </si>
  <si>
    <t>Right Guard Xtreme Silver Fresh Blast Antiperspirant Deodorant 150Ml</t>
  </si>
  <si>
    <t>Shampoo</t>
  </si>
  <si>
    <t>Alberto Balsam Tea Tree Tingle Shampoo 350Ml</t>
  </si>
  <si>
    <t>Shockwaves Ultra Strong Power Hold Gel 200Ml</t>
  </si>
  <si>
    <t>Wallet</t>
  </si>
  <si>
    <t>Ben Sherman Brown Leather Bifold Wallet</t>
  </si>
  <si>
    <t>Personal care, female</t>
  </si>
  <si>
    <t>Hairdressing, female</t>
  </si>
  <si>
    <t>Boots</t>
  </si>
  <si>
    <t xml:space="preserve">Remington Power Dry Hairdryer D3010 </t>
  </si>
  <si>
    <t xml:space="preserve">Hand soap dispenser. Replaced monthly. CB3 said 1 for kitchen and 1 for bathroom. </t>
  </si>
  <si>
    <t>Tena Lady</t>
  </si>
  <si>
    <t xml:space="preserve">Tena Lady two per day </t>
  </si>
  <si>
    <t>Tena Lady Discreet Mini 20S</t>
  </si>
  <si>
    <t>1 large (approx. 450ml) bottle every month. From supermarket/Superdrug/Boots</t>
  </si>
  <si>
    <t xml:space="preserve">CB4 added pack of disposable razors. 4-pk lasting 6 months. </t>
  </si>
  <si>
    <t xml:space="preserve">Gillette Simply Venus 2 Blade Disposable Razors 4 Pack. </t>
  </si>
  <si>
    <t>Shaving foam</t>
  </si>
  <si>
    <t>Tesco Essentials Shaving Foam 250Ml</t>
  </si>
  <si>
    <t>Personal care, male</t>
  </si>
  <si>
    <t>Mouthwash, replace monthly</t>
  </si>
  <si>
    <t>Interdental brushes</t>
  </si>
  <si>
    <t>Interdental care brushes, one per day</t>
  </si>
  <si>
    <t>Pro Care Soft Interdental Brush 30pk</t>
  </si>
  <si>
    <t>1 tube of toothpaste every month. From supermarket/Superdrug/Boots.</t>
  </si>
  <si>
    <t>Replaced every 3 months. From supermarket/Superdrug/Boots</t>
  </si>
  <si>
    <t>Denture tablets</t>
  </si>
  <si>
    <t>Denture tablet cleaner (presume would use one per day?). CB3 confirmed 1 used per day.</t>
  </si>
  <si>
    <t>Pro-Formula Denture Tablets 30 Pack</t>
  </si>
  <si>
    <t>Tooth mug</t>
  </si>
  <si>
    <t xml:space="preserve">Tumbler to hold dentures, lifetime? CB3 said tumbler would last 2 years. </t>
  </si>
  <si>
    <t>George Home Charcoal Bathroom Tumbler</t>
  </si>
  <si>
    <t>Replaced monthly. From supermarket/Superdrug/Boots</t>
  </si>
  <si>
    <r>
      <rPr>
        <sz val="8"/>
        <rFont val="Arial"/>
        <family val="2"/>
      </rPr>
      <t>Sure Women Invisible Aqua Anti-perspirant Deodorant Aerosol 150m</t>
    </r>
    <r>
      <rPr>
        <sz val="8"/>
        <color theme="0" tint="-0.34998626667073579"/>
        <rFont val="Arial"/>
        <family val="2"/>
      </rPr>
      <t>l</t>
    </r>
  </si>
  <si>
    <t>Talcum powder</t>
  </si>
  <si>
    <t>Replace every 3 months</t>
  </si>
  <si>
    <t>Johnsons baby Powder 200g</t>
  </si>
  <si>
    <t>Sponge</t>
  </si>
  <si>
    <t>One sponge would last 1 month</t>
  </si>
  <si>
    <t>Tesco Essentials Soft Sponges 2 Pack</t>
  </si>
  <si>
    <t>Dove Intensive Repair Shampoo 400Ml</t>
  </si>
  <si>
    <t>Conditioner</t>
  </si>
  <si>
    <t>Dove Intensive Repair Conditioner 350Ml</t>
  </si>
  <si>
    <t>Hair products</t>
  </si>
  <si>
    <t>CB4 added £10 every 2 months as a budget to cover hair products such as hair spray, hair oils etc.</t>
  </si>
  <si>
    <t>Hand lotion</t>
  </si>
  <si>
    <t>Nivea Hand Cream Protective Care Beeswax 75Ml</t>
  </si>
  <si>
    <t>Body lotion</t>
  </si>
  <si>
    <t>1 large (approx. 450ml) bottle. Replaced monthly. From supermarket/Superdrug/Boots</t>
  </si>
  <si>
    <t>Tesco Extracts Cocoa Butter Body Lotion 400Ml</t>
  </si>
  <si>
    <t>Face cream</t>
  </si>
  <si>
    <t>Such as Olay. Replaced monthly. From supermarket/Superdrug/Boots</t>
  </si>
  <si>
    <t>Lasting 1 year. From supermarket/Superdrug/Boots</t>
  </si>
  <si>
    <t>Brush</t>
  </si>
  <si>
    <t xml:space="preserve"> Mid-range hair brush. From supermarket/Superdrug/Boots. Lasting 5 years.</t>
  </si>
  <si>
    <t>Leo Bancroft Vented Brush Gold Label</t>
  </si>
  <si>
    <t>Cb4 added pair of tweezers, 10 years</t>
  </si>
  <si>
    <t>Included in manicure set</t>
  </si>
  <si>
    <t>Back brush</t>
  </si>
  <si>
    <t>From Wilko. Lasting 5 years. CB3 changed lifetime to 3 years.</t>
  </si>
  <si>
    <t>Superdrug White Plastic Brush</t>
  </si>
  <si>
    <t>Manicure set</t>
  </si>
  <si>
    <t>Nail clipper set, including scissors, 20 years. CB3 changed lifetime to 10 years.</t>
  </si>
  <si>
    <t>Manicure set. Includes a slant tweezer, nail file, nail clipper, scissors and cuticle pusher for nice neat nails.</t>
  </si>
  <si>
    <t>Cosmetics</t>
  </si>
  <si>
    <t xml:space="preserve">£20 every 6 months for cosmetics. CB3 changed to £10 every 2 months. </t>
  </si>
  <si>
    <t xml:space="preserve">1 bottle of approx. £20. From Superdrug/Boots. Lasting 1 year. Cb3 changed to £50 budget per year. </t>
  </si>
  <si>
    <t>Watch</t>
  </si>
  <si>
    <t>1 watch from a jewellers/Watch Shop/Argos. Approx. £20. Lasting 10 years.</t>
  </si>
  <si>
    <t>Casio Ladies Chrome Coloured Stainless Steel Bracelet Watch</t>
  </si>
  <si>
    <t>Suitcases</t>
  </si>
  <si>
    <t>Go Explore 2 Piece Soft 2 Wheeled Luggage Set - Blue. Two sizes: H67, W20, D43.5cm (55L) and H45.5, W16, D34cm (23L)</t>
  </si>
  <si>
    <t>Backpack</t>
  </si>
  <si>
    <t>CB4 added one backpack. Sports Direct/Argos. Cheapest okay, 4 years.</t>
  </si>
  <si>
    <t>Rockport backpack (range of colours)</t>
  </si>
  <si>
    <t>Belts</t>
  </si>
  <si>
    <t>Marks &amp; Spencer</t>
  </si>
  <si>
    <t>CB4 added 2 leather belts.E.g. Primark. 10 years</t>
  </si>
  <si>
    <t>2 Pack Leather Hip Belt. 1 black, 1 brown</t>
  </si>
  <si>
    <t>Purse</t>
  </si>
  <si>
    <t>CB4 added a leather purse, e.g. TK Maxx. Lasting 2 years</t>
  </si>
  <si>
    <t>Handbag  (smart)</t>
  </si>
  <si>
    <t xml:space="preserve">1 evening bag. Approx. £30 from supermarket/M&amp;S. Lasting 5 years. </t>
  </si>
  <si>
    <t>Leather Cross-Body Handbag (range of colours)</t>
  </si>
  <si>
    <t xml:space="preserve">1 daily casual bag. Approx. £30 from supermarket/M&amp;S. Lasting 2 years. </t>
  </si>
  <si>
    <t>Faux Leather Cross Body Bag (range of colours)</t>
  </si>
  <si>
    <t>Foldaway umbrella. Lasting 2 years.</t>
  </si>
  <si>
    <t>Wilko Crook Umbrella Assorted</t>
  </si>
  <si>
    <t>£10 a year for jewellery</t>
  </si>
  <si>
    <t xml:space="preserve">CB3 added: Hairdryer, Boots brand e.g Charles Worthington, 12 years. CB3 changed lifetime to 10 years. </t>
  </si>
  <si>
    <t>Tena pads</t>
  </si>
  <si>
    <t>Tena Men Pads 10 Pack</t>
  </si>
  <si>
    <t>Shower gel, replace monthly</t>
  </si>
  <si>
    <t>Razor with changeable blades. Handle lasts 5 years.</t>
  </si>
  <si>
    <t>1 blade per week</t>
  </si>
  <si>
    <t>Shaving foam, replace every 2 months</t>
  </si>
  <si>
    <t>1 tube of toothpaste every month</t>
  </si>
  <si>
    <t>Would replace toothbrush every 3-6 months</t>
  </si>
  <si>
    <t>Replace monthly.</t>
  </si>
  <si>
    <t>Hair gel</t>
  </si>
  <si>
    <t>Hand and body lotion</t>
  </si>
  <si>
    <t>Moisturiser for hands and body, Dove brand, 6 months</t>
  </si>
  <si>
    <t>Dove Intensive Nourishment Body Lotion 400Ml</t>
  </si>
  <si>
    <t>Comb, 20 years. CB3 changed lifetime to 10 years.</t>
  </si>
  <si>
    <t xml:space="preserve"> Mid-range hair brush. From supermarket/Superdrug/Boots. Lasting 5 years. </t>
  </si>
  <si>
    <t>Aftershave</t>
  </si>
  <si>
    <t>2 leather belts. 1 black, 1 brown. 10 years</t>
  </si>
  <si>
    <t>2 Pack Leather Belts (black and brown)</t>
  </si>
  <si>
    <t>CB4 added 1 leather wallet. 2 years e.g. TK Maxx</t>
  </si>
  <si>
    <t>CB4 added watch in line with SFP:  £20, lasting 10 years.</t>
  </si>
  <si>
    <t>Sekonda Men's Black Leather Strap Watch</t>
  </si>
  <si>
    <t>CB4 added rucksack. Chespest okay, 4 years</t>
  </si>
  <si>
    <t>Rockport bacpack (range of colours)</t>
  </si>
  <si>
    <t>Personal care, household</t>
  </si>
  <si>
    <t>1 toilet roll per week. CB3 changed to 2 rolls per week. CB4 changed to 4 rolls replaced weekly for couples</t>
  </si>
  <si>
    <t xml:space="preserve">CB4 added in line with singles: Hairdryer, Boots brand e.g Charles Worthington, 12 years. CB3 changed lifetime to 10 years. </t>
  </si>
  <si>
    <t>£25 once per month. CB4 said £40 every 6 weeks</t>
  </si>
  <si>
    <t xml:space="preserve">CB4 added shaving foam for women in line with men. Lifetime not discussed. 2 months for now in line with SMP. FG3 said 6 months </t>
  </si>
  <si>
    <t>Hairdressing, male</t>
  </si>
  <si>
    <t xml:space="preserve">£10 every 7 weeks. CB4 said £8 per month. </t>
  </si>
  <si>
    <t xml:space="preserve">CB4 added incontinence pads in line with SFP. Lifetime not discussed. 2 per day in line with SFP for now. FG3 confirmed 2 per day. </t>
  </si>
  <si>
    <t>Cb4 added pair of rweezers, 10 years</t>
  </si>
  <si>
    <t>CB4 added in line with SFP: 1 large suitcase on wheels. From supermarket or Argos. Cheapest okay. Lifetime not discussed. Set to 10 years for now. CB4 said 20 years. Added for men and women</t>
  </si>
  <si>
    <t>Accessories, female</t>
  </si>
  <si>
    <t>Personal effects, female</t>
  </si>
  <si>
    <t>Accessories, male</t>
  </si>
  <si>
    <t>Accessories male</t>
  </si>
  <si>
    <t>G: Transport</t>
  </si>
  <si>
    <t>Passenger transport by road</t>
  </si>
  <si>
    <t>Taxi fares</t>
  </si>
  <si>
    <t>Rail fares</t>
  </si>
  <si>
    <t>G</t>
  </si>
  <si>
    <t>Passenger transport by railway</t>
  </si>
  <si>
    <t>CB4 said £100 per year per person</t>
  </si>
  <si>
    <t>Bus Pass</t>
  </si>
  <si>
    <t>Free bus pass</t>
  </si>
  <si>
    <t>Rail card</t>
  </si>
  <si>
    <t>National Rail</t>
  </si>
  <si>
    <t>Senior Railcard. £70 for 3 years (all rail fares a third off)</t>
  </si>
  <si>
    <t>Senior Rail Card (3 years)</t>
  </si>
  <si>
    <t>£15 per week for the couple</t>
  </si>
  <si>
    <t>H: Social and cultural participation</t>
  </si>
  <si>
    <t>H1</t>
  </si>
  <si>
    <t>Leisure goods</t>
  </si>
  <si>
    <t>TV</t>
  </si>
  <si>
    <t>Laptop</t>
  </si>
  <si>
    <t>ACER 314 Touch 14" Chromebook - MediaTek MT8183C, 128 GB eMMC, Silver</t>
  </si>
  <si>
    <t>Gifts - Xmas</t>
  </si>
  <si>
    <t xml:space="preserve">Gifts for others </t>
  </si>
  <si>
    <t>Gifts - Birthdays</t>
  </si>
  <si>
    <t>Christmas decorations</t>
  </si>
  <si>
    <t>Stationery</t>
  </si>
  <si>
    <t>Charities</t>
  </si>
  <si>
    <t>Donations</t>
  </si>
  <si>
    <t>JVC LT-43CA790 Android TV 43" Smart Full HD LED TV with Google Assistant</t>
  </si>
  <si>
    <t>Smart speaker</t>
  </si>
  <si>
    <t>Amazon Echo Dot Smart Speaker with Alexa - Black</t>
  </si>
  <si>
    <t>Gifts - Other</t>
  </si>
  <si>
    <t>Other recreational items</t>
  </si>
  <si>
    <t>CB4 added in line with SMP: £50 for an artificial 4ft Xmas tree and decorations (baubles, lights etc.), replaced every 20 years. CB4 reduced lifetime to 10 years</t>
  </si>
  <si>
    <t>Newspapers, books and stationery</t>
  </si>
  <si>
    <t>budget for stationery: £15 per year per household</t>
  </si>
  <si>
    <t>CB4 added radio, £25. No lifetime discussed. Also mentioned smart speaker as alternative.FG3 confirmed smart speaker for additional functionality and a source of company. 10 years</t>
  </si>
  <si>
    <t>CB4 added in line with SFP: £50 per person per year for flowers/card/gifts for other occasions. E.g. sympathy card, wedding, get well soon card, new baby.</t>
  </si>
  <si>
    <t xml:space="preserve">CB4 added in line with SFP: £50 per person per year for charitable donations. </t>
  </si>
  <si>
    <t xml:space="preserve">43" smart TV 8 years. Currys/Argos/John Lewis. CB4 confirmed this spec due to the potential of worsening eye sight. Increased lifetime to 10 years. </t>
  </si>
  <si>
    <t>14" screen 500GB, approx. £300, 5 years</t>
  </si>
  <si>
    <t xml:space="preserve">12 gifts of £20, plus £20 for all gift wrap and cards. </t>
  </si>
  <si>
    <t xml:space="preserve">Based on 12 presents at £20, including cards and gift wrap. </t>
  </si>
  <si>
    <t>TV licence</t>
  </si>
  <si>
    <t>BBC</t>
  </si>
  <si>
    <t>costs £159/year. If paying monthly you have to pay first year within six months and then can move to monthly payments for subsequent years</t>
  </si>
  <si>
    <t>H3</t>
  </si>
  <si>
    <t>Internet</t>
  </si>
  <si>
    <t xml:space="preserve">Included with line rental (see Household Services): Via Moneysupermarket. TalkTalk up to 67Mb avg speed, unlimited downloads, 18 month contract, no setup cost. £282 total cost per year (also offers £75 cashback voucher Tesco/Amazon/M&amp;S after 90 days). </t>
  </si>
  <si>
    <t>Entertainment and recreation</t>
  </si>
  <si>
    <t>TV subscription</t>
  </si>
  <si>
    <t>Netflix</t>
  </si>
  <si>
    <t>£6.99 per month for basic Netflix account. Includes Netflix for 1 screen at a time and downloads for one phone or tablet device. Unlimited films, TV programmes and mobile games.</t>
  </si>
  <si>
    <t>Activities</t>
  </si>
  <si>
    <t>H6</t>
  </si>
  <si>
    <t>Leisure services</t>
  </si>
  <si>
    <t>Passport</t>
  </si>
  <si>
    <t>Holiday</t>
  </si>
  <si>
    <t>Alfa Travel</t>
  </si>
  <si>
    <t>Post Office</t>
  </si>
  <si>
    <t xml:space="preserve">Costed as paper application from the post office </t>
  </si>
  <si>
    <t>Photographs</t>
  </si>
  <si>
    <t>Tesco Max Spielmann</t>
  </si>
  <si>
    <t>photo booth £6 (costed at Max Spielmann at Tesco)</t>
  </si>
  <si>
    <t xml:space="preserve">broadband internet needed for shopping online, checking price comparison websites and checking timetables etc. </t>
  </si>
  <si>
    <t>£20 per month each to cover two activities per week per person. Activities could include: bowls, cinema, theatre, swimming, National Trust visit, bingo, social club, gym, dancing, hiking, pilates, yoga. CB4 changed to 20 per person, per week</t>
  </si>
  <si>
    <t>UK off-peak one week, coach tour is OK, half board. Up to 100 miles away from Bristol, e.g. Devon/South Wales/ by the sea</t>
  </si>
  <si>
    <t xml:space="preserve">Alfa Travel 7 day trip - Exmoor Barnstaple Hartland Abbey. Ilfracombe resort, half board £366pp, departing from Leciester 19th May 2022. </t>
  </si>
  <si>
    <t>Spending money</t>
  </si>
  <si>
    <t>£100 in addition to weekly food budget (per person or per couple?). CB4 confirmed £100 per person</t>
  </si>
  <si>
    <t>CB4 added in line with singles: Passport needed for identification purposes. £85 for paper application</t>
  </si>
  <si>
    <t xml:space="preserve">CB4 added in line with singles: photo booth £6 </t>
  </si>
  <si>
    <t>Included but not discussed.</t>
  </si>
  <si>
    <t xml:space="preserve">2 mobile phones. Tesco contract approx £10 per month. </t>
  </si>
  <si>
    <t>Simple Value Corded Desk Telephone - Single</t>
  </si>
  <si>
    <t>Cheapest plug in phone for use in emergencies, would last 10 years. Supermarket/Argos/Currys</t>
  </si>
  <si>
    <t>Landline telephone</t>
  </si>
  <si>
    <t>CB4 added £10 per month per household as budget to cover all postage needs.</t>
  </si>
  <si>
    <t>Opticians- check up</t>
  </si>
  <si>
    <t xml:space="preserve">Free NHS eye tests for people aged 60 and over. </t>
  </si>
  <si>
    <t>Specsavers - varifocals start from £39 (if selecting frames £69-£169 plus varifocal lenses from £49 then get second pair for free so total £118). A budget of £200 would give the Ppens more choice.</t>
  </si>
  <si>
    <t>Two check ups per year with NHS dentist</t>
  </si>
  <si>
    <t>Band 3 (£282.80). includes bridges, crowns, dentures, inlays/onlays, non-cosmetic veneers.</t>
  </si>
  <si>
    <t>Podiatry</t>
  </si>
  <si>
    <t>Cough mixture</t>
  </si>
  <si>
    <t>Tesco Health+ Chesty Cough Relief 300Ml</t>
  </si>
  <si>
    <t>Eye wash</t>
  </si>
  <si>
    <t>Optrex Multi Action Eye Wash 100Ml</t>
  </si>
  <si>
    <t>Eye drops</t>
  </si>
  <si>
    <t>Optrex Refreshing Eye Drops 10ml</t>
  </si>
  <si>
    <t>Thermometer</t>
  </si>
  <si>
    <t>Superdrug Flexi Tip Digital Thermometer</t>
  </si>
  <si>
    <t>First aid kit - replace every year. CB3 changed lifetime to 2 years.</t>
  </si>
  <si>
    <t>1 treatment per year each. Low band, e.g. filling/extraction. CB4 changed to band 3 treatment per person every 5 years</t>
  </si>
  <si>
    <t xml:space="preserve">2 check-ups per year per person. </t>
  </si>
  <si>
    <t>1 band 3 treatment per person every 5 years.</t>
  </si>
  <si>
    <t xml:space="preserve">£30 for visit to chiropodist every 3 months. £30 every 2 months </t>
  </si>
  <si>
    <t>Replaced every 2 years. From Boots/Wilko. CB3 changed lifetime to 5 years. Fg3 confirmed 1 pack of plasters per household</t>
  </si>
  <si>
    <t>Cb4 added in line with singles: One pack every 3 months. FG3 said 1 pack per household, lasting 4 weeks</t>
  </si>
  <si>
    <t>Cb4 added in line with singles:1 bottle replaced yearly. FG3 confirmed 1 bottle per household.</t>
  </si>
  <si>
    <t xml:space="preserve">Cb4 added in line with singles: 1 box a year. FG3 confirmed 1 box of 12 per person </t>
  </si>
  <si>
    <t xml:space="preserve">Cb4 added in line with singles: Optrex eye wash to bathe eyes, 6 months. Fg3 confirmed 1 per person </t>
  </si>
  <si>
    <t xml:space="preserve">Cb4 added in line with singles: Optrex eye drops for dry eyes. Replaced monthly.   Fg3 confirmed 1 per person </t>
  </si>
  <si>
    <t xml:space="preserve">Savlon, replace yearly. FG3 said 1 per household </t>
  </si>
  <si>
    <t xml:space="preserve">Digital thermometer. From Boots/Wilko/supermarket/Superdrug. Lasting 10 years. FG3 confirmed 1 per household </t>
  </si>
  <si>
    <t>A1</t>
  </si>
  <si>
    <t>Tea bags</t>
  </si>
  <si>
    <t>Coffee, instant</t>
  </si>
  <si>
    <t>200g</t>
  </si>
  <si>
    <t>Tesco Gold Instant Coffee 200G</t>
  </si>
  <si>
    <t>Tesco British Semi Skimmed Milk 2.272L 4 Pints</t>
  </si>
  <si>
    <t>1.5l</t>
  </si>
  <si>
    <t>1l</t>
  </si>
  <si>
    <t>Tesco Pure Orange Juice Smooth 1 Litre</t>
  </si>
  <si>
    <t>Warburtons</t>
  </si>
  <si>
    <t>Other high fibre breakfast cereals</t>
  </si>
  <si>
    <t>Weetabix</t>
  </si>
  <si>
    <t>Bread, Best of both, wholemeal</t>
  </si>
  <si>
    <t>Creamfields</t>
  </si>
  <si>
    <t>220g</t>
  </si>
  <si>
    <t>Olive oil</t>
  </si>
  <si>
    <t>Tesco Olive Oil 1L</t>
  </si>
  <si>
    <t>500g</t>
  </si>
  <si>
    <t>Marmalade</t>
  </si>
  <si>
    <t>454g</t>
  </si>
  <si>
    <t>30 g</t>
  </si>
  <si>
    <t>Plain digestives</t>
  </si>
  <si>
    <t>Apples, whole weight</t>
  </si>
  <si>
    <t>180g</t>
  </si>
  <si>
    <t>280 g</t>
  </si>
  <si>
    <t>1kg</t>
  </si>
  <si>
    <t>150 g</t>
  </si>
  <si>
    <t>Beef mince, raw weight</t>
  </si>
  <si>
    <t>Tesco 50% Reduced Fat Mature Cheese 220G</t>
  </si>
  <si>
    <t>Carrots, frozen</t>
  </si>
  <si>
    <t>250g</t>
  </si>
  <si>
    <t>700g</t>
  </si>
  <si>
    <t>Tesco Salad Tomatoes 6 Pack net weight 360g</t>
  </si>
  <si>
    <t>2.5kg</t>
  </si>
  <si>
    <t>100g</t>
  </si>
  <si>
    <t>900g</t>
  </si>
  <si>
    <t>60 g</t>
  </si>
  <si>
    <t>Peas, frozen</t>
  </si>
  <si>
    <t>Tesco Garden Peas 1kg</t>
  </si>
  <si>
    <t>Broccoli, frozen</t>
  </si>
  <si>
    <t>170 g</t>
  </si>
  <si>
    <t>Cauliflower, frozen</t>
  </si>
  <si>
    <t>Sweetcorn, frozen</t>
  </si>
  <si>
    <t>450ml</t>
  </si>
  <si>
    <t>3g</t>
  </si>
  <si>
    <t>Tesco Bay Leaves 3g (pack says 15 servings)</t>
  </si>
  <si>
    <t>18g</t>
  </si>
  <si>
    <t>Black pepper</t>
  </si>
  <si>
    <t>Tomato puree</t>
  </si>
  <si>
    <t>150ml</t>
  </si>
  <si>
    <t>Tinned tomatoes</t>
  </si>
  <si>
    <t>400g</t>
  </si>
  <si>
    <t>Tesco Bolognese Pasta Sauce Jar 500g</t>
  </si>
  <si>
    <t>Hearty Food Co.</t>
  </si>
  <si>
    <t>440g</t>
  </si>
  <si>
    <t>Hearty Food Co. Curry Sauce 440G</t>
  </si>
  <si>
    <t>Custard powder</t>
  </si>
  <si>
    <t>Birds</t>
  </si>
  <si>
    <t>350g</t>
  </si>
  <si>
    <t>50 g</t>
  </si>
  <si>
    <t>1.5kg</t>
  </si>
  <si>
    <t>Food delivery</t>
  </si>
  <si>
    <t>£35 per year for food delivery</t>
  </si>
  <si>
    <t>Xmas food &amp; drink</t>
  </si>
  <si>
    <t>£50 per household</t>
  </si>
  <si>
    <t>A2</t>
  </si>
  <si>
    <t>Eating out</t>
  </si>
  <si>
    <t>Takeaway</t>
  </si>
  <si>
    <t>Tesco 80 Teabags 250g</t>
  </si>
  <si>
    <t>Flora</t>
  </si>
  <si>
    <t>Creamfields Berry Medley Low Fat Yogurt 6x125g</t>
  </si>
  <si>
    <t>Tesco 20 Pork Sausages 900g (frozen)</t>
  </si>
  <si>
    <t>Tesco Baked Beans In Tomato Sauce 420g (Any 4 for £1.20 Clubcard Price - full price 35p per tin)</t>
  </si>
  <si>
    <t>130g</t>
  </si>
  <si>
    <t>Satsumas, weight with peel</t>
  </si>
  <si>
    <t>250 g</t>
  </si>
  <si>
    <t>Ham</t>
  </si>
  <si>
    <t>Mayonnaise, light, reduced fat</t>
  </si>
  <si>
    <t>Cucumber</t>
  </si>
  <si>
    <t>Spring onions</t>
  </si>
  <si>
    <t>Potatoes, old</t>
  </si>
  <si>
    <t>Gravy Granules</t>
  </si>
  <si>
    <t>Tesco Chicken Gravy Granules 200g</t>
  </si>
  <si>
    <t>38ml</t>
  </si>
  <si>
    <t>Ms Mollys Vanilla Essence 38ml</t>
  </si>
  <si>
    <t>Silver Spoon</t>
  </si>
  <si>
    <t>950g</t>
  </si>
  <si>
    <t>135 g</t>
  </si>
  <si>
    <t>Tesco Homestyle Straight Cut Oven Chips 950G</t>
  </si>
  <si>
    <t>900ml</t>
  </si>
  <si>
    <t>Tesco Vanilla Ice Cream 900ml</t>
  </si>
  <si>
    <t>10 x 20 g Weetbix (200 g)</t>
  </si>
  <si>
    <t>Weetabix Cereal 24 Pack</t>
  </si>
  <si>
    <t>Semi Skimmed Milk</t>
  </si>
  <si>
    <t>2272ml</t>
  </si>
  <si>
    <t>4130 ml plus 300ml for visitors 4430ml</t>
  </si>
  <si>
    <t>29  slices (1102 g)</t>
  </si>
  <si>
    <t>Tesco Wholemeal Medium Bread 800g, 18 slices plus crusts</t>
  </si>
  <si>
    <t>Flora spread, light, reduced fat</t>
  </si>
  <si>
    <t>424 g</t>
  </si>
  <si>
    <t>Flora Lighter Spread 500g. Clubcard Price £1.50 (full price £2.20)</t>
  </si>
  <si>
    <t>Jam, Fruit with edible seeds</t>
  </si>
  <si>
    <t>Tesco Strawberry Jam 454g</t>
  </si>
  <si>
    <t>28 tsp (140 g)</t>
  </si>
  <si>
    <t>Orange Juice, carton, made from concentrate</t>
  </si>
  <si>
    <t>2240 ml</t>
  </si>
  <si>
    <t>Bacon, middle rashers, raw</t>
  </si>
  <si>
    <t>Woodside Farms</t>
  </si>
  <si>
    <t>8 rashers (280 g)</t>
  </si>
  <si>
    <t>Woodside Farms Middle Bacon 500g</t>
  </si>
  <si>
    <t>Croissant, plain</t>
  </si>
  <si>
    <t>2 x 75 g croissants (150 g)</t>
  </si>
  <si>
    <t>Tesco All Butter Croissant 2 Pack</t>
  </si>
  <si>
    <t>Yoghurt, low fat fruit</t>
  </si>
  <si>
    <t>6 x 125 g pots</t>
  </si>
  <si>
    <t>Banana, weight with skin</t>
  </si>
  <si>
    <t>10 medium (1580 g)</t>
  </si>
  <si>
    <t>Bananas Loose 14p each (£0.78/kg)</t>
  </si>
  <si>
    <t>Muesli, no sugar</t>
  </si>
  <si>
    <t>65 g</t>
  </si>
  <si>
    <t>Tesco No Added Sugar Swiss Style Muesli 1kg</t>
  </si>
  <si>
    <t>Eggs large</t>
  </si>
  <si>
    <t>Free Range Ethical Eggs Company</t>
  </si>
  <si>
    <t>10 large eggs (610 g)</t>
  </si>
  <si>
    <t>Big &amp; Free Large White Free Range Eggs 10 Pack (£1.80 Clubcard Price, full price £2)</t>
  </si>
  <si>
    <t>Pork Sausages, thick, raw</t>
  </si>
  <si>
    <t>2 thick sausages (114 g}</t>
  </si>
  <si>
    <t>12 Tbsp (180 ml)</t>
  </si>
  <si>
    <t>Mushrooms, frozen, raw</t>
  </si>
  <si>
    <t>320 g</t>
  </si>
  <si>
    <t>Tesco Sliced Mushrooms 500g</t>
  </si>
  <si>
    <t>Tesco Thick Cut Orange Marmalade 454g</t>
  </si>
  <si>
    <t>Kit Kat</t>
  </si>
  <si>
    <t>Nestle</t>
  </si>
  <si>
    <t>4 biscuits (2 fingers each) (82 g)</t>
  </si>
  <si>
    <t>Kit Kat 2 Finger Milk Chocolate 21 Pack 434.7g</t>
  </si>
  <si>
    <t>Mixed Nuts and Raisins</t>
  </si>
  <si>
    <t>4 x 40 g packets (160 g)</t>
  </si>
  <si>
    <t>Tesco Fruit And Nut 200g</t>
  </si>
  <si>
    <t>20 x 14 g biscuits (280 g) plus 10 for visitors</t>
  </si>
  <si>
    <t>Tesco Digestive Biscuits 400g (contains 28 biscuits so 14.3g each)</t>
  </si>
  <si>
    <t>56 tea bags plus 10 for visitors</t>
  </si>
  <si>
    <t>6 medium apples (1044 g)</t>
  </si>
  <si>
    <t>Granny Smith/Gala Apples Class 1 Loose, £2.70/kg/43p each</t>
  </si>
  <si>
    <t>Cooking apples</t>
  </si>
  <si>
    <t>2 x 170 g apples (340 g)</t>
  </si>
  <si>
    <t>Tesco Bramley Cooking Apples Loose</t>
  </si>
  <si>
    <t>Oatcakes</t>
  </si>
  <si>
    <t>11 x 11 g oatcakes (121 g)</t>
  </si>
  <si>
    <t xml:space="preserve">Tesco Scottish Rough Oatcakes 250g </t>
  </si>
  <si>
    <t>Cream cheese</t>
  </si>
  <si>
    <t>190 g</t>
  </si>
  <si>
    <t>Tesco Soft Cheese Plain Full Fat 200g</t>
  </si>
  <si>
    <t>Jam tart</t>
  </si>
  <si>
    <t>Mr Kipling</t>
  </si>
  <si>
    <t>4 x 34 g tarts (136 g) 2 for visitors</t>
  </si>
  <si>
    <t>Mr Kipling Jam Tarts 6 Pack £1 Clubcard price (full price £1.90)</t>
  </si>
  <si>
    <t>10 satsumas (845 g)</t>
  </si>
  <si>
    <t>Tesco Sweet Easy Peeler</t>
  </si>
  <si>
    <t>Pear, whole weight</t>
  </si>
  <si>
    <t>2 medium pears (320 g)</t>
  </si>
  <si>
    <t>Pears Conference Class 1 Loose 51p each</t>
  </si>
  <si>
    <t xml:space="preserve">Blueberries </t>
  </si>
  <si>
    <t>210g</t>
  </si>
  <si>
    <t>Tesco Blueberries 250G</t>
  </si>
  <si>
    <t xml:space="preserve">Onions </t>
  </si>
  <si>
    <t>792g</t>
  </si>
  <si>
    <t xml:space="preserve">12 small onions (792 g) </t>
  </si>
  <si>
    <t>Loose Brown Onions, 85p/kg, 792g</t>
  </si>
  <si>
    <t xml:space="preserve">Celery </t>
  </si>
  <si>
    <t>2 sticks (136 g)</t>
  </si>
  <si>
    <t>Tesco Celery Sticks 250g 50p Clubcard Price 75p standard price</t>
  </si>
  <si>
    <t xml:space="preserve">Spaghetti, dry weight </t>
  </si>
  <si>
    <t xml:space="preserve">156 g </t>
  </si>
  <si>
    <t>Tesco Quick Cook Spaghetti Pasta 500g</t>
  </si>
  <si>
    <t>764 g</t>
  </si>
  <si>
    <t>Tesco Sliced Carrots Peeled &amp; Cut 1kg (frozen)</t>
  </si>
  <si>
    <t xml:space="preserve">Leeks, fresh </t>
  </si>
  <si>
    <t>1 leek (280 g)</t>
  </si>
  <si>
    <t>Tesco Sliced Leeks 700g (frozen)</t>
  </si>
  <si>
    <t>Garlic cloves</t>
  </si>
  <si>
    <t>4 cloves (16 g}</t>
  </si>
  <si>
    <t>Tesco Garlic Each avg 12 cloves</t>
  </si>
  <si>
    <t>Stock cube</t>
  </si>
  <si>
    <t>2 stock cubes (12 g)</t>
  </si>
  <si>
    <t>Tesco 10 Chicken Stock Cubes 100g</t>
  </si>
  <si>
    <t>Bread rolls, standard, wholemeal</t>
  </si>
  <si>
    <t>1 small x 40 g and 1 stand 55 g</t>
  </si>
  <si>
    <t>Warburtons Wholemeal Rolls 6 Pack (assume freeze remainder)</t>
  </si>
  <si>
    <t>Squash, no sugar conc</t>
  </si>
  <si>
    <t>1540 ml (=28x55ml)</t>
  </si>
  <si>
    <t xml:space="preserve">Tesco Quadruple Strength Lemon Squash No Added Sugar 1.5L (100 servings) </t>
  </si>
  <si>
    <t xml:space="preserve">Tuna 1 x 180 g std tin in spring water </t>
  </si>
  <si>
    <t>110g</t>
  </si>
  <si>
    <t>2 medium 180 g tins (320 g)</t>
  </si>
  <si>
    <t>Tesco Drained Tuna Steak in Spring Water 110g (best option - 3 tins gives 330g) Any 3 for £3 Clubcard price (full price £1.20)</t>
  </si>
  <si>
    <t xml:space="preserve">Tuna 1 x 100 g small tin in spring water </t>
  </si>
  <si>
    <t>4x145g</t>
  </si>
  <si>
    <t>2 small 100 g tins (100 g)</t>
  </si>
  <si>
    <t>Tesco Tuna Chunks in Spring Water 145g (best option gives 102g drained) Any 4 for £2.83 Clubcard Price (full price .79 each)</t>
  </si>
  <si>
    <t>292 g</t>
  </si>
  <si>
    <t>Tesco Light Mayonnaise 450ml</t>
  </si>
  <si>
    <t>Lettuce, mixed leaf</t>
  </si>
  <si>
    <t>192 g</t>
  </si>
  <si>
    <t>Tomatoes</t>
  </si>
  <si>
    <t>8 small tomatoes (680 g)</t>
  </si>
  <si>
    <t>1.5 cucumbers (382 g)</t>
  </si>
  <si>
    <t xml:space="preserve"> Tesco Cucumber Whole Each</t>
  </si>
  <si>
    <t>Beetroot, cooked</t>
  </si>
  <si>
    <t>462g</t>
  </si>
  <si>
    <t>2 cooked beetroot (144 g)</t>
  </si>
  <si>
    <t>Tesco Whole Baby Beetroot Vinegar 710g (drained weight 462g) keeps 6 weeks in fridge</t>
  </si>
  <si>
    <t>Lamb Mince, raw weight</t>
  </si>
  <si>
    <t>Tesco British Lamb Mince 20% Fat 500g</t>
  </si>
  <si>
    <t>Plain flour, white</t>
  </si>
  <si>
    <t>81 g</t>
  </si>
  <si>
    <t>Tesco Plain Flour 1.5kg</t>
  </si>
  <si>
    <t>Bay leaves, dried</t>
  </si>
  <si>
    <t>2 leaves</t>
  </si>
  <si>
    <t>Mixed dried herbs</t>
  </si>
  <si>
    <t>1 tsp (0.8 g)</t>
  </si>
  <si>
    <t>Tesco Mixed Herbs 18g</t>
  </si>
  <si>
    <t>838 g</t>
  </si>
  <si>
    <t>Tesco All Rounder Potatoes 2.5kg</t>
  </si>
  <si>
    <t>Large potatoes, baking</t>
  </si>
  <si>
    <t xml:space="preserve">1 x 404 g and 1 x 243 g </t>
  </si>
  <si>
    <t>Potatoes Baking Loose (can only price 0.6 or 0.9kg so went for 0.9kg)</t>
  </si>
  <si>
    <t>2 tsp (36 g)</t>
  </si>
  <si>
    <t>Tesco tomato Puree Tube 200g</t>
  </si>
  <si>
    <t>Worcestershire sauce</t>
  </si>
  <si>
    <t>2 tsp (12 g)</t>
  </si>
  <si>
    <t>Tesco Worcester Sauce 150ml</t>
  </si>
  <si>
    <t>510 g</t>
  </si>
  <si>
    <t>Tesco Broccoli &amp; Cauliflower Floret Mix 900G</t>
  </si>
  <si>
    <t>380 g</t>
  </si>
  <si>
    <t>180 g</t>
  </si>
  <si>
    <t>Tesco Supersweet Sweetcorn 1kg</t>
  </si>
  <si>
    <t>Salmon, frozen</t>
  </si>
  <si>
    <t>2 fillets, 1 packet (240 g)</t>
  </si>
  <si>
    <t>Tesco Wild Salmon Fillets 500g (typical fillet 100g)</t>
  </si>
  <si>
    <t>Rice, white long grain raw weight (600 g conversion factor 2.48)</t>
  </si>
  <si>
    <t>338 g</t>
  </si>
  <si>
    <t>Tesco Easy Cook Long Grain Rice 1kg</t>
  </si>
  <si>
    <t>Beans, frozen</t>
  </si>
  <si>
    <t>Tesco Fine Whole Green Beans 900g</t>
  </si>
  <si>
    <t>Caster sugar</t>
  </si>
  <si>
    <t>104 g</t>
  </si>
  <si>
    <t>Silver Spoon Caster Sugar 1kg</t>
  </si>
  <si>
    <t>Cream, single</t>
  </si>
  <si>
    <t>2 Tbsp (66 g)</t>
  </si>
  <si>
    <t xml:space="preserve">Tesco Fresh Single Cream 150ml </t>
  </si>
  <si>
    <t>37 g</t>
  </si>
  <si>
    <t>Bird's Traditional Custard Powder 350g</t>
  </si>
  <si>
    <t>7 slices (130 g)</t>
  </si>
  <si>
    <t>Tesco German Smoked Ham 130g</t>
  </si>
  <si>
    <t>6 spring onions (107 g)</t>
  </si>
  <si>
    <t>Tesco Bunched Spring Onions 100g</t>
  </si>
  <si>
    <t>Pickled onions</t>
  </si>
  <si>
    <t>2 small (50 g)</t>
  </si>
  <si>
    <t>Tesco Pickled Silverskin Onions 440g (drained weight 220g)</t>
  </si>
  <si>
    <t>Coleslaw, ready made</t>
  </si>
  <si>
    <t>Tesco Coleslaw 180g</t>
  </si>
  <si>
    <t>Tesco Lean Beef Steak Mince 5% Fat 250g</t>
  </si>
  <si>
    <t>227g</t>
  </si>
  <si>
    <t>1 small tin (200 g)</t>
  </si>
  <si>
    <t>Tesco Italian Chopped Tomatoes 227g</t>
  </si>
  <si>
    <t>Bolognese sauce, jar</t>
  </si>
  <si>
    <t>1/2 jar (250 g)</t>
  </si>
  <si>
    <t>25g</t>
  </si>
  <si>
    <t>0.2 g</t>
  </si>
  <si>
    <t>Tesco Ground Black Pepper 25g</t>
  </si>
  <si>
    <t xml:space="preserve">Green Pepper </t>
  </si>
  <si>
    <t>2 small peppers (286 g)</t>
  </si>
  <si>
    <t>Green Peppers Each Class 1</t>
  </si>
  <si>
    <t xml:space="preserve">Baked Beans </t>
  </si>
  <si>
    <t>1 large tin (420 g)</t>
  </si>
  <si>
    <t>Cod, frozen</t>
  </si>
  <si>
    <t>2 x 130 g fillets (1 packet)</t>
  </si>
  <si>
    <t>Tesco Cod Fillets 360g (pack says 4 servings)</t>
  </si>
  <si>
    <t>Cheese, reduced fat</t>
  </si>
  <si>
    <t>162 g</t>
  </si>
  <si>
    <t>Chips, frozen</t>
  </si>
  <si>
    <t>265 g</t>
  </si>
  <si>
    <t>Peaches, tin in juice</t>
  </si>
  <si>
    <t>410g</t>
  </si>
  <si>
    <t>Tesco Peach Slices In Juice 410g</t>
  </si>
  <si>
    <t>Chicken, raw without skin</t>
  </si>
  <si>
    <t>2 medium fillets (260 g)</t>
  </si>
  <si>
    <t>Tesco 2 British Chicken Breast Fillets 300g</t>
  </si>
  <si>
    <t>Chicken, raw with skin and bone (270 g roasted = converstion factors: 0.58 weight change factor and waste</t>
  </si>
  <si>
    <t>1 whole chicken (1588 g)</t>
  </si>
  <si>
    <t>Tesco British Large Whole Chicken 1.5kg-1.9kg</t>
  </si>
  <si>
    <t>Curry sauce</t>
  </si>
  <si>
    <t>1 jar 440 g</t>
  </si>
  <si>
    <t xml:space="preserve">Red pepper </t>
  </si>
  <si>
    <t>1 medium pepper (192 g)</t>
  </si>
  <si>
    <t>Red Peppers Each Class 1</t>
  </si>
  <si>
    <t>Spinach frozen</t>
  </si>
  <si>
    <t>160 g</t>
  </si>
  <si>
    <t>Tesco Leaf Spinach 900g</t>
  </si>
  <si>
    <t>Seeded wholemeal roll</t>
  </si>
  <si>
    <t>2 x 60 g (2 out of 4 packet)</t>
  </si>
  <si>
    <t>Tesco Ancient Grain Rolls 4 Pack</t>
  </si>
  <si>
    <t>Mixed berries, frozen</t>
  </si>
  <si>
    <t>120 g</t>
  </si>
  <si>
    <t>Tesco Perfectly Imperfect Frozen Mixed Berry 1kg</t>
  </si>
  <si>
    <t>Beef, lean diced, raw</t>
  </si>
  <si>
    <t>Tesco Lean Diced Beef 400g Clubcard Price £3.50 (full price £4.25)</t>
  </si>
  <si>
    <t>Rice, short grain pudding</t>
  </si>
  <si>
    <t>Tesco Pudding Rice 500g</t>
  </si>
  <si>
    <t>Vanilla essence</t>
  </si>
  <si>
    <t>2 tsp 10 ml</t>
  </si>
  <si>
    <t>Nutmeg</t>
  </si>
  <si>
    <t>Shwartz</t>
  </si>
  <si>
    <t>32g</t>
  </si>
  <si>
    <t>2 tsp 1.2 g</t>
  </si>
  <si>
    <t>Schwartz Ground Nutmeg 32g</t>
  </si>
  <si>
    <t>Parsnips</t>
  </si>
  <si>
    <t>Tesco Parsnips 500G, 21p Clubcard Price 42p standard price</t>
  </si>
  <si>
    <t>Swede, frozen</t>
  </si>
  <si>
    <t>124 g</t>
  </si>
  <si>
    <t>Tesco Swede (Min weight 400g)</t>
  </si>
  <si>
    <t>Cabbage, frozen</t>
  </si>
  <si>
    <t>750g</t>
  </si>
  <si>
    <t>Tesco Shredded Savoy Cabbage</t>
  </si>
  <si>
    <t>Paxo stuffing, packet mixture, dry weight</t>
  </si>
  <si>
    <t>Paxo</t>
  </si>
  <si>
    <t>170g</t>
  </si>
  <si>
    <t>1/5 packet (36 g)</t>
  </si>
  <si>
    <t>Paxo Sage &amp; Onion Stuffing Mix 170g</t>
  </si>
  <si>
    <t>Yorkshire pudding</t>
  </si>
  <si>
    <t>2 of 6 packet (2 x 30 g)</t>
  </si>
  <si>
    <t>Tesco 12 Yorkshire Puddings 220g (each pudding = 18g so would need to use 4)</t>
  </si>
  <si>
    <t>4 tsp 20 g</t>
  </si>
  <si>
    <t>Cranberry sauce, retail jar</t>
  </si>
  <si>
    <t>Tesco Cranberry Sauce 200g</t>
  </si>
  <si>
    <t>Tesco Cauliflower Florets 900G</t>
  </si>
  <si>
    <t>Vanilla ice-cream</t>
  </si>
  <si>
    <t>Mango frozen chunks</t>
  </si>
  <si>
    <t>Tesco Mango Chunks</t>
  </si>
  <si>
    <t>Almonds, flaked</t>
  </si>
  <si>
    <t>Tesco Toasted Flaked Almonds 100g</t>
  </si>
  <si>
    <t>£50 per couple per month less cost of wine drinking out (250ml per person) £2.85, less cost of equivalent meal eaten in: cod £1.73, chips 39p, peas 11p, sweetcorn 27p, broccoli 15p, peaches 90p, custard powder 9p, milk 27p + sugar 2p = £3.93, 50 - 2.85 - 3.93 = £43.22</t>
  </si>
  <si>
    <t>£30 per couple per month less cost of equivalent meal chicken breast £2.05, rice 21p, curry sauce 45p, olive oil 9p, red pepper 24p, green pepper 24p, spinach 27p, onion 13p = £3.68, 30 - 3.68 = £26.32</t>
  </si>
  <si>
    <t xml:space="preserve">B: Alcohol </t>
  </si>
  <si>
    <t>B1A</t>
  </si>
  <si>
    <t>Isla Negra</t>
  </si>
  <si>
    <t>75cl</t>
  </si>
  <si>
    <t>Isla Negra Sauvingnon Blanc 75Cl (11.5%) £5</t>
  </si>
  <si>
    <t>B1B</t>
  </si>
  <si>
    <t>Wine</t>
  </si>
  <si>
    <t>Greene King (Heathley Park - Pub &amp; Grill)</t>
  </si>
  <si>
    <t>250ml glass of wine priced in pub/restaurant with meal out once a fortnight</t>
  </si>
  <si>
    <t>250ml glass of wine £4.89 (EL PICO SAUVIGNON BLANC, CHILE 12%) priced at Greene King pub</t>
  </si>
  <si>
    <t>Wine,white</t>
  </si>
  <si>
    <t>2 x 750 ml bottles, £5 for 750ml red wine minus 58ml a week (250ml once per month 250/4.3 = 58ml, equivalent to 7.7% of bottle so 39p) = £5-39p=£4.61</t>
  </si>
  <si>
    <t>12 pairs needed. From M&amp;S. Lasting 2 years. FG3 reduced lifetime to 6 months. Lifetime adjusted to 1 year</t>
  </si>
  <si>
    <t>4 bras from M&amp;S. Lasting 2 years. FG3 reduced lifetime to 6 months. Lifetime adjusted to 1 year</t>
  </si>
  <si>
    <t>6 pairs of socks lasting 3 years. From the supermarket. FG3 reduced lifetime to 6 months. Lifetme adjusted to 1 year</t>
  </si>
  <si>
    <t>4 pairs of woolly tights from the supermarket. Lasting 3 years. Lifetime adjusted to 1 year.</t>
  </si>
  <si>
    <t>4 pairs of tights from the supermarket. Lasting 3 years. Adjusted to 10 pairs lasting 1 year</t>
  </si>
  <si>
    <t>Food</t>
  </si>
  <si>
    <t>Alcohol</t>
  </si>
  <si>
    <t>Tobacco</t>
  </si>
  <si>
    <t>Clothing</t>
  </si>
  <si>
    <t>Household insurances</t>
  </si>
  <si>
    <t>Other housing costs</t>
  </si>
  <si>
    <t>Household goods</t>
  </si>
  <si>
    <t>Household services</t>
  </si>
  <si>
    <t>Childcare</t>
  </si>
  <si>
    <t>Personal goods and services</t>
  </si>
  <si>
    <t>Motoring</t>
  </si>
  <si>
    <t>Other travel costs</t>
  </si>
  <si>
    <t>Included in set above</t>
  </si>
  <si>
    <t>CB4 added descaler solution in line with PPens, 6 months (18 months for 30pack)</t>
  </si>
  <si>
    <t>CB4 added clingfilm. 30m lasting 6 months.</t>
  </si>
  <si>
    <t>Very</t>
  </si>
  <si>
    <t>Sheer Elegance White Slot Top Single Voile Panel. W 150cm x D 228cm. 2 priced to fit width of window.</t>
  </si>
  <si>
    <t>Anti bacterial spray replaced every 6 weeks. CB4 reduced lifetime to monthly in line with singles</t>
  </si>
  <si>
    <t>CB4 added in line with singles: 4 needed, 'Fluffy' style, Dunelm,  5 years</t>
  </si>
  <si>
    <t xml:space="preserve">3 needed (used for bedroom 1 and bedroom 2). From Tesco, The Range, Asda, Dunelm. Middle range with a decent threadcount of approx. 200 Lasting 8 years </t>
  </si>
  <si>
    <t>6 extra pillow cases needed in addition to the 6 that come with the duvet sets (used for bedroom 1 and bedroom 2). From Tesco, The Range, Asda, Dunelm. Lasting 15 years. CB4 changed to 8 years in ine with singles</t>
  </si>
  <si>
    <t>Motorola Moto E20. 32GB device memory. Warranty 24 months. 24-month contract. Handset included in cost of contract below</t>
  </si>
  <si>
    <t xml:space="preserve"> From supermarket/Superdrug/Boots. Lasting 10 years. CB3 changed lifetime to 5 years for female</t>
  </si>
  <si>
    <t>Digital radio. From Currys/Supermarket. Lifetime? CB4 said 20 years. 1 for each bedroom</t>
  </si>
  <si>
    <t>Partnered pensioner</t>
  </si>
  <si>
    <t>A: Food and non-alcoholic beverages</t>
  </si>
  <si>
    <t>Partnered pensioners</t>
  </si>
  <si>
    <t>A food and non-alcoholic beverages</t>
  </si>
  <si>
    <t>A1 food</t>
  </si>
  <si>
    <t>A2 catering</t>
  </si>
  <si>
    <t>B alcohol and tobacco</t>
  </si>
  <si>
    <t>B1 alcohol</t>
  </si>
  <si>
    <t>B1A alcohol at home</t>
  </si>
  <si>
    <t>B1B alcohol away from home</t>
  </si>
  <si>
    <t>C clothing and footwear</t>
  </si>
  <si>
    <t>D housing costs</t>
  </si>
  <si>
    <t>D1 rent</t>
  </si>
  <si>
    <t>D2 mortgage interest</t>
  </si>
  <si>
    <t>D3 water</t>
  </si>
  <si>
    <t>D4 Council tax</t>
  </si>
  <si>
    <t>D5 household insurances</t>
  </si>
  <si>
    <t>D6 fuel</t>
  </si>
  <si>
    <t>D7 other housing costs</t>
  </si>
  <si>
    <t>E household goods and services</t>
  </si>
  <si>
    <t>E1 household goods</t>
  </si>
  <si>
    <t>E2 household services</t>
  </si>
  <si>
    <t>E2A communication</t>
  </si>
  <si>
    <t>E2A1 postage</t>
  </si>
  <si>
    <t>E2A2 telephone</t>
  </si>
  <si>
    <t>E2B childcare</t>
  </si>
  <si>
    <t>E2C other household services</t>
  </si>
  <si>
    <t>F personal goods and services (inc health)</t>
  </si>
  <si>
    <t>G transport</t>
  </si>
  <si>
    <t>G1 motoring expenditure</t>
  </si>
  <si>
    <t>G2 Fares and other travel costs</t>
  </si>
  <si>
    <t>H social and cultural participation</t>
  </si>
  <si>
    <t>H1 leisure goods</t>
  </si>
  <si>
    <t>H2 pets</t>
  </si>
  <si>
    <t>H3 entertainment and recreation</t>
  </si>
  <si>
    <t>H4 TV licence and rental</t>
  </si>
  <si>
    <t>H5 foreign holidays</t>
  </si>
  <si>
    <t>H6 UK holidays</t>
  </si>
  <si>
    <t>A1 Food</t>
  </si>
  <si>
    <t>A1 Catering</t>
  </si>
  <si>
    <t>B1A Alcohol at home</t>
  </si>
  <si>
    <t>B1B Alcohol away from home</t>
  </si>
  <si>
    <t>C clothing</t>
  </si>
  <si>
    <t>C Footwear</t>
  </si>
  <si>
    <t>F Personal goods</t>
  </si>
  <si>
    <t>F Health</t>
  </si>
  <si>
    <t>G Transport</t>
  </si>
  <si>
    <t>Social and cultural participation</t>
  </si>
  <si>
    <t>Total</t>
  </si>
  <si>
    <t xml:space="preserve">Iceberg Lettuce Each 46p. </t>
  </si>
  <si>
    <t>£103.73 paid in 12 monthly instalments of £8.64</t>
  </si>
  <si>
    <t>Minimum 2023 Couple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</si>
</sst>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0;[Red]\-&quot;£&quot;#,##0"/>
    <numFmt numFmtId="164" formatCode="&quot;£&quot;#,##0.00"/>
    <numFmt numFmtId="165" formatCode="0.0"/>
  </numFmts>
  <fonts count="26" x14ac:knownFonts="1">
    <font>
      <sz val="11"/>
      <color theme="1"/>
      <name val="Calibri"/>
      <family val="2"/>
      <scheme val="minor"/>
    </font>
    <font>
      <b/>
      <sz val="8"/>
      <name val="Arial"/>
      <family val="2"/>
    </font>
    <font>
      <sz val="8"/>
      <name val="Arial"/>
      <family val="2"/>
    </font>
    <font>
      <sz val="8"/>
      <color theme="1"/>
      <name val="Arial"/>
      <family val="2"/>
    </font>
    <font>
      <sz val="10"/>
      <name val="Arial"/>
      <family val="2"/>
    </font>
    <font>
      <sz val="8"/>
      <color theme="0" tint="-0.34998626667073579"/>
      <name val="Arial"/>
      <family val="2"/>
    </font>
    <font>
      <sz val="8"/>
      <color rgb="FF000000"/>
      <name val="Arial"/>
      <family val="2"/>
    </font>
    <font>
      <sz val="8"/>
      <color rgb="FF1A1A1A"/>
      <name val="Arial"/>
      <family val="2"/>
    </font>
    <font>
      <b/>
      <sz val="8"/>
      <color theme="1"/>
      <name val="Arial"/>
      <family val="2"/>
    </font>
    <font>
      <sz val="10"/>
      <name val="Arial"/>
      <family val="2"/>
    </font>
    <font>
      <sz val="10"/>
      <color theme="0" tint="-0.34998626667073579"/>
      <name val="Arial"/>
      <family val="2"/>
    </font>
    <font>
      <sz val="10"/>
      <color theme="1"/>
      <name val="Arial"/>
      <family val="2"/>
    </font>
    <font>
      <sz val="8"/>
      <color rgb="FF262626"/>
      <name val="Arial"/>
      <family val="2"/>
    </font>
    <font>
      <u/>
      <sz val="11"/>
      <color theme="10"/>
      <name val="Calibri"/>
      <family val="2"/>
      <scheme val="minor"/>
    </font>
    <font>
      <sz val="8"/>
      <color rgb="FF191919"/>
      <name val="Arial"/>
      <family val="2"/>
    </font>
    <font>
      <sz val="8"/>
      <color rgb="FF222222"/>
      <name val="Arial"/>
      <family val="2"/>
    </font>
    <font>
      <u/>
      <sz val="10"/>
      <color theme="10"/>
      <name val="Arial"/>
      <family val="2"/>
    </font>
    <font>
      <b/>
      <sz val="11"/>
      <color theme="1"/>
      <name val="Calibri"/>
      <family val="2"/>
      <scheme val="minor"/>
    </font>
    <font>
      <sz val="8"/>
      <color indexed="8"/>
      <name val="Arial"/>
      <family val="2"/>
    </font>
    <font>
      <sz val="8"/>
      <color rgb="FFFF0000"/>
      <name val="Arial"/>
      <family val="2"/>
    </font>
    <font>
      <b/>
      <sz val="8"/>
      <color rgb="FFFF0000"/>
      <name val="Arial"/>
      <family val="2"/>
    </font>
    <font>
      <b/>
      <sz val="8"/>
      <color rgb="FFEF2111"/>
      <name val="Arial"/>
      <family val="2"/>
    </font>
    <font>
      <b/>
      <sz val="11"/>
      <color rgb="FFFF0000"/>
      <name val="Calibri"/>
      <family val="2"/>
      <scheme val="minor"/>
    </font>
    <font>
      <sz val="8"/>
      <color theme="1"/>
      <name val="Calibri"/>
      <family val="2"/>
      <scheme val="minor"/>
    </font>
    <font>
      <b/>
      <sz val="10"/>
      <color theme="1"/>
      <name val="Arial"/>
      <family val="2"/>
    </font>
    <font>
      <sz val="11"/>
      <color theme="1"/>
      <name val="Arial"/>
      <family val="2"/>
    </font>
  </fonts>
  <fills count="2">
    <fill>
      <patternFill patternType="none"/>
    </fill>
    <fill>
      <patternFill patternType="gray125"/>
    </fill>
  </fills>
  <borders count="1">
    <border>
      <left/>
      <right/>
      <top/>
      <bottom/>
      <diagonal/>
    </border>
  </borders>
  <cellStyleXfs count="9">
    <xf numFmtId="0" fontId="0" fillId="0" borderId="0"/>
    <xf numFmtId="0" fontId="4" fillId="0" borderId="0"/>
    <xf numFmtId="0" fontId="4" fillId="0" borderId="0"/>
    <xf numFmtId="0" fontId="4" fillId="0" borderId="0"/>
    <xf numFmtId="0" fontId="9" fillId="0" borderId="0"/>
    <xf numFmtId="0" fontId="11" fillId="0" borderId="0"/>
    <xf numFmtId="0" fontId="13" fillId="0" borderId="0" applyNumberFormat="0" applyFill="0" applyBorder="0" applyAlignment="0" applyProtection="0"/>
    <xf numFmtId="0" fontId="16" fillId="0" borderId="0" applyNumberFormat="0" applyFill="0" applyBorder="0" applyAlignment="0" applyProtection="0"/>
    <xf numFmtId="0" fontId="4" fillId="0" borderId="0"/>
  </cellStyleXfs>
  <cellXfs count="141">
    <xf numFmtId="0" fontId="0" fillId="0" borderId="0" xfId="0"/>
    <xf numFmtId="0" fontId="2" fillId="0" borderId="0" xfId="1" applyFont="1" applyAlignment="1">
      <alignment horizontal="left" vertical="top" wrapText="1"/>
    </xf>
    <xf numFmtId="0" fontId="3" fillId="0" borderId="0" xfId="0" applyFont="1" applyAlignment="1">
      <alignment vertical="top" wrapText="1"/>
    </xf>
    <xf numFmtId="2" fontId="2" fillId="0" borderId="0" xfId="2" applyNumberFormat="1" applyFont="1" applyAlignment="1">
      <alignment horizontal="right" vertical="top" wrapText="1"/>
    </xf>
    <xf numFmtId="0" fontId="5" fillId="0" borderId="0" xfId="1" applyFont="1" applyAlignment="1">
      <alignment horizontal="left" vertical="top" wrapText="1"/>
    </xf>
    <xf numFmtId="0" fontId="3" fillId="0" borderId="0" xfId="0" applyFont="1" applyAlignment="1">
      <alignment horizontal="left" vertical="top" wrapText="1"/>
    </xf>
    <xf numFmtId="0" fontId="3" fillId="0" borderId="0" xfId="0" applyFont="1" applyAlignment="1">
      <alignment vertical="top"/>
    </xf>
    <xf numFmtId="0" fontId="1" fillId="0" borderId="0" xfId="0" applyFont="1" applyAlignment="1">
      <alignment vertical="top"/>
    </xf>
    <xf numFmtId="0" fontId="2" fillId="0" borderId="0" xfId="0" applyFont="1" applyAlignment="1">
      <alignment vertical="top"/>
    </xf>
    <xf numFmtId="0" fontId="2" fillId="0" borderId="0" xfId="0" applyFont="1" applyAlignment="1">
      <alignment vertical="top" wrapText="1"/>
    </xf>
    <xf numFmtId="0" fontId="1" fillId="0" borderId="0" xfId="1" applyFont="1" applyAlignment="1">
      <alignment vertical="top"/>
    </xf>
    <xf numFmtId="0" fontId="1" fillId="0" borderId="0" xfId="1" applyFont="1" applyAlignment="1">
      <alignment vertical="top" wrapText="1"/>
    </xf>
    <xf numFmtId="0" fontId="1" fillId="0" borderId="0" xfId="0" applyFont="1" applyAlignment="1">
      <alignment horizontal="left" vertical="top" wrapText="1"/>
    </xf>
    <xf numFmtId="0" fontId="1" fillId="0" borderId="0" xfId="1" applyFont="1" applyAlignment="1">
      <alignment horizontal="left" vertical="top" wrapText="1"/>
    </xf>
    <xf numFmtId="2" fontId="1" fillId="0" borderId="0" xfId="1" applyNumberFormat="1" applyFont="1" applyAlignment="1">
      <alignment horizontal="left" vertical="top" wrapText="1"/>
    </xf>
    <xf numFmtId="0" fontId="2" fillId="0" borderId="0" xfId="0" applyFont="1" applyAlignment="1">
      <alignment horizontal="left" vertical="top" wrapText="1"/>
    </xf>
    <xf numFmtId="2" fontId="2" fillId="0" borderId="0" xfId="1" applyNumberFormat="1" applyFont="1" applyAlignment="1">
      <alignment horizontal="right" vertical="top" wrapText="1"/>
    </xf>
    <xf numFmtId="1" fontId="2" fillId="0" borderId="0" xfId="1" applyNumberFormat="1" applyFont="1" applyAlignment="1">
      <alignment horizontal="right" vertical="top" wrapText="1"/>
    </xf>
    <xf numFmtId="0" fontId="2" fillId="0" borderId="0" xfId="1" applyFont="1" applyAlignment="1">
      <alignment horizontal="right" vertical="top" wrapText="1"/>
    </xf>
    <xf numFmtId="2" fontId="2" fillId="0" borderId="0" xfId="0" applyNumberFormat="1" applyFont="1" applyAlignment="1">
      <alignment horizontal="right" vertical="top"/>
    </xf>
    <xf numFmtId="2" fontId="2" fillId="0" borderId="0" xfId="1" applyNumberFormat="1" applyFont="1" applyAlignment="1">
      <alignment horizontal="left" vertical="top" wrapText="1"/>
    </xf>
    <xf numFmtId="0" fontId="2" fillId="0" borderId="0" xfId="0" applyFont="1" applyAlignment="1">
      <alignment horizontal="left" vertical="top"/>
    </xf>
    <xf numFmtId="0" fontId="2" fillId="0" borderId="0" xfId="1" applyFont="1" applyAlignment="1">
      <alignment vertical="top" wrapText="1"/>
    </xf>
    <xf numFmtId="2" fontId="2" fillId="0" borderId="0" xfId="1" applyNumberFormat="1" applyFont="1" applyAlignment="1">
      <alignment vertical="top" wrapText="1"/>
    </xf>
    <xf numFmtId="165" fontId="2" fillId="0" borderId="0" xfId="1" applyNumberFormat="1" applyFont="1" applyAlignment="1">
      <alignment vertical="top" wrapText="1"/>
    </xf>
    <xf numFmtId="165" fontId="2" fillId="0" borderId="0" xfId="1" applyNumberFormat="1" applyFont="1" applyAlignment="1">
      <alignment horizontal="right" vertical="top" wrapText="1"/>
    </xf>
    <xf numFmtId="0" fontId="2" fillId="0" borderId="0" xfId="2" applyFont="1" applyAlignment="1">
      <alignment vertical="top" wrapText="1"/>
    </xf>
    <xf numFmtId="1" fontId="2" fillId="0" borderId="0" xfId="1" applyNumberFormat="1" applyFont="1" applyAlignment="1">
      <alignment vertical="top" wrapText="1"/>
    </xf>
    <xf numFmtId="0" fontId="1" fillId="0" borderId="0" xfId="1" applyFont="1" applyAlignment="1">
      <alignment horizontal="left" vertical="top"/>
    </xf>
    <xf numFmtId="0" fontId="2" fillId="0" borderId="0" xfId="1" applyFont="1" applyAlignment="1">
      <alignment horizontal="left" vertical="top"/>
    </xf>
    <xf numFmtId="2" fontId="1" fillId="0" borderId="0" xfId="1" applyNumberFormat="1" applyFont="1" applyAlignment="1">
      <alignment vertical="top" wrapText="1"/>
    </xf>
    <xf numFmtId="0" fontId="2" fillId="0" borderId="0" xfId="2" applyFont="1" applyAlignment="1">
      <alignment horizontal="left" vertical="top"/>
    </xf>
    <xf numFmtId="0" fontId="2" fillId="0" borderId="0" xfId="2" applyFont="1" applyAlignment="1">
      <alignment horizontal="left" vertical="top" wrapText="1"/>
    </xf>
    <xf numFmtId="2" fontId="2" fillId="0" borderId="0" xfId="2" applyNumberFormat="1" applyFont="1" applyAlignment="1">
      <alignment horizontal="left" vertical="top" wrapText="1"/>
    </xf>
    <xf numFmtId="0" fontId="1" fillId="0" borderId="0" xfId="0" applyFont="1" applyAlignment="1">
      <alignment horizontal="left" vertical="top"/>
    </xf>
    <xf numFmtId="2" fontId="2" fillId="0" borderId="0" xfId="0" applyNumberFormat="1" applyFont="1" applyAlignment="1">
      <alignment vertical="top"/>
    </xf>
    <xf numFmtId="0" fontId="2" fillId="0" borderId="0" xfId="0" applyFont="1" applyAlignment="1">
      <alignment horizontal="right" vertical="top"/>
    </xf>
    <xf numFmtId="1" fontId="2" fillId="0" borderId="0" xfId="0" applyNumberFormat="1" applyFont="1" applyAlignment="1">
      <alignment horizontal="right" vertical="top"/>
    </xf>
    <xf numFmtId="2" fontId="2" fillId="0" borderId="0" xfId="1" applyNumberFormat="1" applyFont="1" applyAlignment="1">
      <alignment horizontal="right" vertical="top"/>
    </xf>
    <xf numFmtId="0" fontId="5" fillId="0" borderId="0" xfId="0" applyFont="1" applyAlignment="1">
      <alignment horizontal="left" vertical="top"/>
    </xf>
    <xf numFmtId="0" fontId="12" fillId="0" borderId="0" xfId="0" applyFont="1" applyAlignment="1">
      <alignment vertical="top" wrapText="1"/>
    </xf>
    <xf numFmtId="0" fontId="2" fillId="0" borderId="0" xfId="0" applyFont="1" applyAlignment="1">
      <alignment horizontal="left" vertical="top" wrapText="1" indent="1"/>
    </xf>
    <xf numFmtId="2" fontId="2" fillId="0" borderId="0" xfId="2" applyNumberFormat="1" applyFont="1" applyAlignment="1">
      <alignment vertical="top" wrapText="1"/>
    </xf>
    <xf numFmtId="1" fontId="2" fillId="0" borderId="0" xfId="2" applyNumberFormat="1" applyFont="1" applyAlignment="1">
      <alignment vertical="top" wrapText="1"/>
    </xf>
    <xf numFmtId="0" fontId="2" fillId="0" borderId="0" xfId="1" quotePrefix="1" applyFont="1" applyAlignment="1">
      <alignment vertical="top" wrapText="1"/>
    </xf>
    <xf numFmtId="0" fontId="3" fillId="0" borderId="0" xfId="0" applyFont="1" applyAlignment="1">
      <alignment horizontal="left" vertical="top"/>
    </xf>
    <xf numFmtId="0" fontId="6" fillId="0" borderId="0" xfId="0" applyFont="1" applyAlignment="1">
      <alignment vertical="top" wrapText="1"/>
    </xf>
    <xf numFmtId="0" fontId="2" fillId="0" borderId="0" xfId="1" applyFont="1" applyAlignment="1">
      <alignment vertical="top"/>
    </xf>
    <xf numFmtId="0" fontId="5" fillId="0" borderId="0" xfId="2" applyFont="1" applyAlignment="1">
      <alignment vertical="top" wrapText="1"/>
    </xf>
    <xf numFmtId="0" fontId="2" fillId="0" borderId="0" xfId="0" applyFont="1" applyAlignment="1">
      <alignment horizontal="left" vertical="center" wrapText="1" indent="1"/>
    </xf>
    <xf numFmtId="0" fontId="14" fillId="0" borderId="0" xfId="0" applyFont="1" applyAlignment="1">
      <alignment vertical="top" wrapText="1"/>
    </xf>
    <xf numFmtId="0" fontId="14" fillId="0" borderId="0" xfId="0" applyFont="1" applyAlignment="1">
      <alignment horizontal="left" vertical="top" wrapText="1"/>
    </xf>
    <xf numFmtId="0" fontId="2" fillId="0" borderId="0" xfId="2" applyFont="1" applyAlignment="1">
      <alignment horizontal="right" vertical="top" wrapText="1"/>
    </xf>
    <xf numFmtId="0" fontId="0" fillId="0" borderId="0" xfId="0" applyAlignment="1">
      <alignment wrapText="1"/>
    </xf>
    <xf numFmtId="1" fontId="2" fillId="0" borderId="0" xfId="2" applyNumberFormat="1" applyFont="1" applyAlignment="1">
      <alignment horizontal="right" vertical="top" wrapText="1"/>
    </xf>
    <xf numFmtId="0" fontId="2" fillId="0" borderId="0" xfId="0" applyFont="1" applyAlignment="1">
      <alignment horizontal="center" vertical="top"/>
    </xf>
    <xf numFmtId="0" fontId="6" fillId="0" borderId="0" xfId="0" applyFont="1" applyAlignment="1">
      <alignment horizontal="left" vertical="top"/>
    </xf>
    <xf numFmtId="0" fontId="2" fillId="0" borderId="0" xfId="0" applyFont="1" applyAlignment="1">
      <alignment vertical="center" wrapText="1"/>
    </xf>
    <xf numFmtId="0" fontId="2" fillId="0" borderId="0" xfId="6" applyFont="1" applyFill="1" applyAlignment="1">
      <alignment vertical="top" wrapText="1"/>
    </xf>
    <xf numFmtId="0" fontId="6" fillId="0" borderId="0" xfId="0" applyFont="1" applyAlignment="1">
      <alignment horizontal="left" vertical="top" wrapText="1"/>
    </xf>
    <xf numFmtId="0" fontId="6" fillId="0" borderId="0" xfId="0" applyFont="1" applyAlignment="1">
      <alignment vertical="top"/>
    </xf>
    <xf numFmtId="165" fontId="2" fillId="0" borderId="0" xfId="2" applyNumberFormat="1" applyFont="1" applyAlignment="1">
      <alignment vertical="top" wrapText="1"/>
    </xf>
    <xf numFmtId="2" fontId="2" fillId="0" borderId="0" xfId="0" applyNumberFormat="1" applyFont="1" applyAlignment="1">
      <alignment horizontal="left" vertical="top" wrapText="1"/>
    </xf>
    <xf numFmtId="164" fontId="3" fillId="0" borderId="0" xfId="0" applyNumberFormat="1" applyFont="1" applyAlignment="1">
      <alignment vertical="top" wrapText="1"/>
    </xf>
    <xf numFmtId="1" fontId="2" fillId="0" borderId="0" xfId="0" applyNumberFormat="1" applyFont="1" applyAlignment="1">
      <alignment vertical="top"/>
    </xf>
    <xf numFmtId="0" fontId="5" fillId="0" borderId="0" xfId="0" applyFont="1" applyAlignment="1">
      <alignment vertical="top" wrapText="1"/>
    </xf>
    <xf numFmtId="0" fontId="5" fillId="0" borderId="0" xfId="0" applyFont="1" applyAlignment="1">
      <alignment vertical="top"/>
    </xf>
    <xf numFmtId="165" fontId="2" fillId="0" borderId="0" xfId="0" applyNumberFormat="1" applyFont="1" applyAlignment="1">
      <alignment vertical="top"/>
    </xf>
    <xf numFmtId="6" fontId="2" fillId="0" borderId="0" xfId="0" applyNumberFormat="1" applyFont="1" applyAlignment="1">
      <alignment horizontal="left" vertical="top" wrapText="1"/>
    </xf>
    <xf numFmtId="0" fontId="6" fillId="0" borderId="0" xfId="0" applyFont="1" applyAlignment="1">
      <alignment vertical="center" wrapText="1"/>
    </xf>
    <xf numFmtId="0" fontId="2" fillId="0" borderId="0" xfId="0" applyFont="1" applyAlignment="1">
      <alignment wrapText="1"/>
    </xf>
    <xf numFmtId="2" fontId="1" fillId="0" borderId="0" xfId="1" applyNumberFormat="1" applyFont="1" applyAlignment="1">
      <alignment horizontal="right" vertical="top" wrapText="1"/>
    </xf>
    <xf numFmtId="0" fontId="1" fillId="0" borderId="0" xfId="1" applyFont="1" applyAlignment="1">
      <alignment horizontal="right" vertical="top" wrapText="1"/>
    </xf>
    <xf numFmtId="0" fontId="0" fillId="0" borderId="0" xfId="0" applyAlignment="1">
      <alignment horizontal="right"/>
    </xf>
    <xf numFmtId="0" fontId="1" fillId="0" borderId="0" xfId="0" applyFont="1" applyAlignment="1">
      <alignment horizontal="right" vertical="top"/>
    </xf>
    <xf numFmtId="0" fontId="1" fillId="0" borderId="0" xfId="1" applyFont="1" applyAlignment="1">
      <alignment horizontal="right" vertical="top"/>
    </xf>
    <xf numFmtId="0" fontId="2" fillId="0" borderId="0" xfId="7" applyFont="1" applyFill="1" applyAlignment="1">
      <alignment horizontal="left" vertical="top" wrapText="1"/>
    </xf>
    <xf numFmtId="0" fontId="2" fillId="0" borderId="0" xfId="1" applyFont="1" applyAlignment="1">
      <alignment horizontal="right" vertical="top"/>
    </xf>
    <xf numFmtId="0" fontId="5" fillId="0" borderId="0" xfId="2" applyFont="1" applyAlignment="1">
      <alignment horizontal="left" vertical="top" wrapText="1"/>
    </xf>
    <xf numFmtId="0" fontId="7" fillId="0" borderId="0" xfId="0" applyFont="1" applyAlignment="1">
      <alignment vertical="top" wrapText="1"/>
    </xf>
    <xf numFmtId="0" fontId="2" fillId="0" borderId="0" xfId="3" applyFont="1" applyAlignment="1">
      <alignment vertical="top" wrapText="1"/>
    </xf>
    <xf numFmtId="0" fontId="8" fillId="0" borderId="0" xfId="0" applyFont="1" applyAlignment="1">
      <alignment vertical="top"/>
    </xf>
    <xf numFmtId="0" fontId="8" fillId="0" borderId="0" xfId="0" applyFont="1" applyAlignment="1">
      <alignment vertical="top" wrapText="1"/>
    </xf>
    <xf numFmtId="0" fontId="1" fillId="0" borderId="0" xfId="3" applyFont="1" applyAlignment="1">
      <alignment vertical="top" wrapText="1"/>
    </xf>
    <xf numFmtId="0" fontId="3" fillId="0" borderId="0" xfId="0" applyFont="1" applyAlignment="1">
      <alignment horizontal="right" vertical="top"/>
    </xf>
    <xf numFmtId="0" fontId="2" fillId="0" borderId="0" xfId="5" applyFont="1" applyAlignment="1">
      <alignment vertical="top"/>
    </xf>
    <xf numFmtId="0" fontId="2" fillId="0" borderId="0" xfId="5" applyFont="1" applyAlignment="1">
      <alignment horizontal="left" vertical="top"/>
    </xf>
    <xf numFmtId="0" fontId="3" fillId="0" borderId="0" xfId="5" applyFont="1" applyAlignment="1">
      <alignment vertical="top" wrapText="1"/>
    </xf>
    <xf numFmtId="0" fontId="3" fillId="0" borderId="0" xfId="5" applyFont="1" applyAlignment="1">
      <alignment vertical="top"/>
    </xf>
    <xf numFmtId="0" fontId="3" fillId="0" borderId="0" xfId="5" applyFont="1" applyAlignment="1">
      <alignment horizontal="right" vertical="top"/>
    </xf>
    <xf numFmtId="2" fontId="3" fillId="0" borderId="0" xfId="5" applyNumberFormat="1" applyFont="1" applyAlignment="1">
      <alignment vertical="top"/>
    </xf>
    <xf numFmtId="0" fontId="3" fillId="0" borderId="0" xfId="5" applyFont="1" applyAlignment="1">
      <alignment horizontal="left" vertical="top"/>
    </xf>
    <xf numFmtId="0" fontId="2" fillId="0" borderId="0" xfId="5" applyFont="1" applyAlignment="1">
      <alignment vertical="top" wrapText="1"/>
    </xf>
    <xf numFmtId="0" fontId="4" fillId="0" borderId="0" xfId="1"/>
    <xf numFmtId="0" fontId="0" fillId="0" borderId="0" xfId="0" applyAlignment="1">
      <alignment horizontal="left" vertical="top"/>
    </xf>
    <xf numFmtId="0" fontId="17" fillId="0" borderId="0" xfId="0" applyFont="1"/>
    <xf numFmtId="0" fontId="5" fillId="0" borderId="0" xfId="1" applyFont="1" applyAlignment="1">
      <alignment vertical="top"/>
    </xf>
    <xf numFmtId="0" fontId="10" fillId="0" borderId="0" xfId="1" applyFont="1"/>
    <xf numFmtId="2" fontId="0" fillId="0" borderId="0" xfId="0" applyNumberFormat="1"/>
    <xf numFmtId="0" fontId="0" fillId="0" borderId="0" xfId="0" applyAlignment="1">
      <alignment horizontal="left" vertical="top" wrapText="1"/>
    </xf>
    <xf numFmtId="2" fontId="1" fillId="0" borderId="0" xfId="0" applyNumberFormat="1" applyFont="1" applyAlignment="1">
      <alignment horizontal="left" vertical="top" wrapText="1"/>
    </xf>
    <xf numFmtId="2" fontId="3" fillId="0" borderId="0" xfId="0" applyNumberFormat="1" applyFont="1" applyAlignment="1">
      <alignment horizontal="left" vertical="top"/>
    </xf>
    <xf numFmtId="0" fontId="19" fillId="0" borderId="0" xfId="0" applyFont="1" applyAlignment="1">
      <alignment horizontal="left" vertical="top" wrapText="1"/>
    </xf>
    <xf numFmtId="0" fontId="20" fillId="0" borderId="0" xfId="0" applyFont="1" applyAlignment="1">
      <alignment horizontal="left" vertical="top" wrapText="1"/>
    </xf>
    <xf numFmtId="0" fontId="19" fillId="0" borderId="0" xfId="0" applyFont="1" applyAlignment="1">
      <alignment vertical="top" wrapText="1"/>
    </xf>
    <xf numFmtId="0" fontId="21" fillId="0" borderId="0" xfId="0" applyFont="1" applyAlignment="1">
      <alignment vertical="top" wrapText="1"/>
    </xf>
    <xf numFmtId="0" fontId="2" fillId="0" borderId="0" xfId="1" quotePrefix="1" applyFont="1" applyAlignment="1">
      <alignment horizontal="left" vertical="top" wrapText="1"/>
    </xf>
    <xf numFmtId="0" fontId="20" fillId="0" borderId="0" xfId="1" applyFont="1" applyAlignment="1">
      <alignment horizontal="left" vertical="top" wrapText="1"/>
    </xf>
    <xf numFmtId="0" fontId="20" fillId="0" borderId="0" xfId="1" applyFont="1" applyAlignment="1">
      <alignment vertical="top" wrapText="1"/>
    </xf>
    <xf numFmtId="0" fontId="2" fillId="0" borderId="0" xfId="1" applyFont="1" applyAlignment="1">
      <alignment vertical="center" wrapText="1"/>
    </xf>
    <xf numFmtId="14" fontId="2" fillId="0" borderId="0" xfId="1" applyNumberFormat="1" applyFont="1" applyAlignment="1">
      <alignment horizontal="left" vertical="top" wrapText="1"/>
    </xf>
    <xf numFmtId="0" fontId="22" fillId="0" borderId="0" xfId="0" applyFont="1"/>
    <xf numFmtId="0" fontId="23" fillId="0" borderId="0" xfId="0" applyFont="1"/>
    <xf numFmtId="0" fontId="23" fillId="0" borderId="0" xfId="0" applyFont="1" applyAlignment="1">
      <alignment horizontal="left" vertical="top"/>
    </xf>
    <xf numFmtId="0" fontId="8" fillId="0" borderId="0" xfId="0" applyFont="1" applyAlignment="1">
      <alignment horizontal="left" vertical="top"/>
    </xf>
    <xf numFmtId="0" fontId="15" fillId="0" borderId="0" xfId="0" applyFont="1" applyAlignment="1">
      <alignment vertical="top" wrapText="1"/>
    </xf>
    <xf numFmtId="165" fontId="2" fillId="0" borderId="0" xfId="2" applyNumberFormat="1" applyFont="1" applyAlignment="1">
      <alignment horizontal="right" vertical="top" wrapText="1"/>
    </xf>
    <xf numFmtId="165" fontId="2" fillId="0" borderId="0" xfId="0" applyNumberFormat="1" applyFont="1" applyAlignment="1">
      <alignment horizontal="right" vertical="top"/>
    </xf>
    <xf numFmtId="165" fontId="2" fillId="0" borderId="0" xfId="1" applyNumberFormat="1" applyFont="1" applyAlignment="1">
      <alignment horizontal="right" vertical="top"/>
    </xf>
    <xf numFmtId="165" fontId="2" fillId="0" borderId="0" xfId="2" applyNumberFormat="1" applyFont="1" applyAlignment="1">
      <alignment horizontal="right" vertical="top"/>
    </xf>
    <xf numFmtId="2" fontId="3" fillId="0" borderId="0" xfId="0" applyNumberFormat="1" applyFont="1"/>
    <xf numFmtId="0" fontId="3" fillId="0" borderId="0" xfId="0" applyFont="1"/>
    <xf numFmtId="0" fontId="2" fillId="0" borderId="0" xfId="1" applyFont="1"/>
    <xf numFmtId="2" fontId="2" fillId="0" borderId="0" xfId="1" applyNumberFormat="1" applyFont="1"/>
    <xf numFmtId="0" fontId="2" fillId="0" borderId="0" xfId="0" applyFont="1" applyAlignment="1">
      <alignment horizontal="left" vertical="center" wrapText="1"/>
    </xf>
    <xf numFmtId="2" fontId="3" fillId="0" borderId="0" xfId="0" applyNumberFormat="1" applyFont="1" applyAlignment="1">
      <alignment vertical="center"/>
    </xf>
    <xf numFmtId="2" fontId="3" fillId="0" borderId="0" xfId="0" applyNumberFormat="1" applyFont="1" applyAlignment="1">
      <alignment horizontal="right" vertical="top"/>
    </xf>
    <xf numFmtId="0" fontId="3" fillId="0" borderId="0" xfId="0" applyFont="1" applyAlignment="1">
      <alignment horizontal="right" vertical="top" wrapText="1"/>
    </xf>
    <xf numFmtId="0" fontId="2" fillId="0" borderId="0" xfId="0" applyFont="1" applyAlignment="1">
      <alignment horizontal="right" vertical="top" wrapText="1"/>
    </xf>
    <xf numFmtId="165" fontId="3" fillId="0" borderId="0" xfId="0" applyNumberFormat="1" applyFont="1" applyAlignment="1">
      <alignment horizontal="right" vertical="top"/>
    </xf>
    <xf numFmtId="165" fontId="2" fillId="0" borderId="0" xfId="0" applyNumberFormat="1" applyFont="1" applyAlignment="1">
      <alignment horizontal="right" vertical="top" wrapText="1"/>
    </xf>
    <xf numFmtId="2" fontId="18" fillId="0" borderId="0" xfId="0" applyNumberFormat="1" applyFont="1" applyAlignment="1">
      <alignment horizontal="right" vertical="top"/>
    </xf>
    <xf numFmtId="165" fontId="2" fillId="0" borderId="0" xfId="5" applyNumberFormat="1" applyFont="1" applyAlignment="1">
      <alignment horizontal="right" vertical="top" wrapText="1"/>
    </xf>
    <xf numFmtId="165" fontId="2" fillId="0" borderId="0" xfId="5" applyNumberFormat="1" applyFont="1" applyAlignment="1">
      <alignment vertical="top" wrapText="1"/>
    </xf>
    <xf numFmtId="2" fontId="2" fillId="0" borderId="0" xfId="2" applyNumberFormat="1" applyFont="1" applyAlignment="1">
      <alignment horizontal="right" vertical="top"/>
    </xf>
    <xf numFmtId="1" fontId="2" fillId="0" borderId="0" xfId="1" applyNumberFormat="1" applyFont="1" applyAlignment="1">
      <alignment horizontal="right" vertical="top"/>
    </xf>
    <xf numFmtId="1" fontId="2" fillId="0" borderId="0" xfId="2" applyNumberFormat="1" applyFont="1" applyAlignment="1">
      <alignment horizontal="right" vertical="top"/>
    </xf>
    <xf numFmtId="0" fontId="24" fillId="0" borderId="0" xfId="0" applyFont="1"/>
    <xf numFmtId="0" fontId="11" fillId="0" borderId="0" xfId="0" applyFont="1"/>
    <xf numFmtId="2" fontId="11" fillId="0" borderId="0" xfId="0" applyNumberFormat="1" applyFont="1"/>
    <xf numFmtId="0" fontId="25" fillId="0" borderId="0" xfId="0" applyFont="1"/>
  </cellXfs>
  <cellStyles count="9">
    <cellStyle name="Hyperlink" xfId="6" builtinId="8"/>
    <cellStyle name="Hyperlink 2" xfId="7" xr:uid="{5B5A79DF-1225-4B44-BB04-CFAC97B1C74E}"/>
    <cellStyle name="Normal" xfId="0" builtinId="0"/>
    <cellStyle name="Normal 2" xfId="1" xr:uid="{4FD385AB-6C38-4E0B-A3B9-1CDF73FE8DB1}"/>
    <cellStyle name="Normal 2 2" xfId="2" xr:uid="{C466EB92-00EB-4114-A012-59AAFA6C3479}"/>
    <cellStyle name="Normal 2 3" xfId="8" xr:uid="{9E4F293A-87EF-46E6-B2DE-A9EA0B903E2B}"/>
    <cellStyle name="Normal 3" xfId="3" xr:uid="{04DCE82E-8B5A-40D5-B39C-C354213CC9E7}"/>
    <cellStyle name="Normal 4" xfId="4" xr:uid="{7EF14C96-2DF1-4363-AD05-F2D97379445D}"/>
    <cellStyle name="Normal 6" xfId="5" xr:uid="{9254FA01-0A68-4280-B03B-F5F529B8C5F0}"/>
  </cellStyles>
  <dxfs count="1">
    <dxf>
      <numFmt numFmtId="0" formatCode="Genera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ws1.lboro.ac.uk\PROJECTS\MIS%20+\MIS%202010-2014\MIS%202012\Spreadsheets\Master%20v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otals"/>
      <sheetName val="A"/>
      <sheetName val="B"/>
      <sheetName val="C"/>
      <sheetName val="D"/>
      <sheetName val="E"/>
      <sheetName val="F"/>
      <sheetName val="G"/>
      <sheetName val="H"/>
    </sheetNames>
    <sheetDataSet>
      <sheetData sheetId="0" refreshError="1"/>
      <sheetData sheetId="1" refreshError="1">
        <row r="10">
          <cell r="F10">
            <v>2.4874999999999998</v>
          </cell>
        </row>
        <row r="11">
          <cell r="F11">
            <v>2.3819178082191783</v>
          </cell>
        </row>
        <row r="12">
          <cell r="F12">
            <v>4.8694178082191781</v>
          </cell>
        </row>
      </sheetData>
      <sheetData sheetId="2" refreshError="1">
        <row r="11">
          <cell r="F11">
            <v>2.5197123287671235</v>
          </cell>
        </row>
        <row r="12">
          <cell r="F12">
            <v>1.9950000000000001</v>
          </cell>
        </row>
        <row r="13">
          <cell r="F13">
            <v>0.52471232876712326</v>
          </cell>
        </row>
        <row r="14">
          <cell r="F14">
            <v>0</v>
          </cell>
        </row>
        <row r="15">
          <cell r="F15">
            <v>2.5197123287671235</v>
          </cell>
        </row>
      </sheetData>
      <sheetData sheetId="3" refreshError="1">
        <row r="14">
          <cell r="F14">
            <v>0.21076712328767122</v>
          </cell>
        </row>
      </sheetData>
      <sheetData sheetId="4" refreshError="1">
        <row r="9">
          <cell r="E9">
            <v>0</v>
          </cell>
        </row>
        <row r="10">
          <cell r="E10">
            <v>186.32</v>
          </cell>
        </row>
        <row r="11">
          <cell r="E11">
            <v>0.11602739726027396</v>
          </cell>
        </row>
        <row r="12">
          <cell r="E12">
            <v>186.43602739726026</v>
          </cell>
        </row>
        <row r="13">
          <cell r="E13">
            <v>0</v>
          </cell>
        </row>
        <row r="14">
          <cell r="E14">
            <v>0</v>
          </cell>
        </row>
        <row r="15">
          <cell r="E15">
            <v>0</v>
          </cell>
        </row>
      </sheetData>
      <sheetData sheetId="5" refreshError="1">
        <row r="15">
          <cell r="F15">
            <v>6.8964383561643833E-2</v>
          </cell>
        </row>
        <row r="16">
          <cell r="F16">
            <v>0</v>
          </cell>
        </row>
        <row r="17">
          <cell r="F17">
            <v>0</v>
          </cell>
        </row>
        <row r="18">
          <cell r="F18">
            <v>0</v>
          </cell>
        </row>
        <row r="19">
          <cell r="F19">
            <v>0</v>
          </cell>
        </row>
        <row r="20">
          <cell r="F20">
            <v>0</v>
          </cell>
        </row>
        <row r="21">
          <cell r="F21">
            <v>0</v>
          </cell>
        </row>
        <row r="22">
          <cell r="F22">
            <v>6.8964383561643833E-2</v>
          </cell>
        </row>
      </sheetData>
      <sheetData sheetId="6" refreshError="1">
        <row r="8">
          <cell r="F8">
            <v>0.5523287671232876</v>
          </cell>
        </row>
      </sheetData>
      <sheetData sheetId="7" refreshError="1">
        <row r="13">
          <cell r="F13">
            <v>52.372691780821924</v>
          </cell>
        </row>
        <row r="14">
          <cell r="F14">
            <v>0</v>
          </cell>
        </row>
        <row r="15">
          <cell r="F15">
            <v>52.372691780821924</v>
          </cell>
        </row>
      </sheetData>
      <sheetData sheetId="8" refreshError="1">
        <row r="16">
          <cell r="F16">
            <v>1.9904931506849317</v>
          </cell>
        </row>
        <row r="17">
          <cell r="F17">
            <v>0</v>
          </cell>
        </row>
        <row r="18">
          <cell r="F18">
            <v>0.10835616438356165</v>
          </cell>
        </row>
        <row r="19">
          <cell r="F19">
            <v>0</v>
          </cell>
        </row>
        <row r="20">
          <cell r="F20">
            <v>0</v>
          </cell>
        </row>
        <row r="21">
          <cell r="F21">
            <v>0</v>
          </cell>
        </row>
        <row r="22">
          <cell r="F22">
            <v>2.0988493150684935</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FD6C59-9432-473F-8F4F-9BACECF88CDF}">
  <dimension ref="A1:I47"/>
  <sheetViews>
    <sheetView tabSelected="1" view="pageBreakPreview" zoomScaleNormal="70" zoomScaleSheetLayoutView="100" workbookViewId="0"/>
  </sheetViews>
  <sheetFormatPr defaultColWidth="8.7109375" defaultRowHeight="12.75" x14ac:dyDescent="0.2"/>
  <cols>
    <col min="1" max="1" width="26" style="138" customWidth="1"/>
    <col min="2" max="3" width="8.7109375" style="138"/>
    <col min="4" max="4" width="19.5703125" style="138" customWidth="1"/>
    <col min="5" max="6" width="8.7109375" style="138"/>
    <col min="7" max="7" width="26.28515625" style="138" bestFit="1" customWidth="1"/>
    <col min="8" max="9" width="12" style="138" bestFit="1" customWidth="1"/>
    <col min="10" max="16384" width="8.7109375" style="138"/>
  </cols>
  <sheetData>
    <row r="1" spans="1:9" x14ac:dyDescent="0.2">
      <c r="A1" s="137" t="s">
        <v>1518</v>
      </c>
      <c r="B1" s="137"/>
      <c r="C1" s="137"/>
      <c r="D1" s="137"/>
      <c r="E1" s="137"/>
    </row>
    <row r="2" spans="1:9" x14ac:dyDescent="0.2">
      <c r="A2" s="137"/>
      <c r="B2" s="137"/>
      <c r="C2" s="137"/>
      <c r="D2" s="137"/>
      <c r="E2" s="137"/>
    </row>
    <row r="3" spans="1:9" x14ac:dyDescent="0.2">
      <c r="A3" s="137" t="s">
        <v>1469</v>
      </c>
      <c r="B3" s="137"/>
      <c r="C3" s="137"/>
      <c r="D3" s="137"/>
      <c r="E3" s="137"/>
    </row>
    <row r="4" spans="1:9" x14ac:dyDescent="0.2">
      <c r="A4" s="137"/>
      <c r="B4" s="137"/>
      <c r="C4" s="137"/>
      <c r="D4" s="137"/>
      <c r="E4" s="137"/>
    </row>
    <row r="5" spans="1:9" x14ac:dyDescent="0.2">
      <c r="A5" s="138" t="s">
        <v>1470</v>
      </c>
      <c r="B5" s="139"/>
      <c r="C5" s="139"/>
      <c r="D5" s="139"/>
      <c r="E5" s="139">
        <f>SUM(E6:E7)</f>
        <v>113.25724648325274</v>
      </c>
      <c r="G5" s="138" t="s">
        <v>1443</v>
      </c>
      <c r="H5" s="139">
        <f>E5</f>
        <v>113.25724648325274</v>
      </c>
      <c r="I5" s="139"/>
    </row>
    <row r="6" spans="1:9" x14ac:dyDescent="0.2">
      <c r="B6" s="139" t="s">
        <v>1471</v>
      </c>
      <c r="C6" s="139"/>
      <c r="D6" s="139"/>
      <c r="E6" s="139">
        <f>Food!E108</f>
        <v>95.78697803441527</v>
      </c>
      <c r="F6" s="139"/>
      <c r="G6" s="138" t="s">
        <v>1444</v>
      </c>
      <c r="H6" s="139">
        <f>E9</f>
        <v>12.991518057071684</v>
      </c>
      <c r="I6" s="139"/>
    </row>
    <row r="7" spans="1:9" x14ac:dyDescent="0.2">
      <c r="B7" s="139" t="s">
        <v>1472</v>
      </c>
      <c r="C7" s="139"/>
      <c r="D7" s="139"/>
      <c r="E7" s="139">
        <f>Food!E109</f>
        <v>17.470268448837473</v>
      </c>
      <c r="G7" s="138" t="s">
        <v>1445</v>
      </c>
      <c r="H7" s="139">
        <f>E12</f>
        <v>0</v>
      </c>
      <c r="I7" s="139"/>
    </row>
    <row r="8" spans="1:9" x14ac:dyDescent="0.2">
      <c r="B8" s="139"/>
      <c r="C8" s="139"/>
      <c r="D8" s="139"/>
      <c r="E8" s="139"/>
      <c r="G8" s="138" t="s">
        <v>1446</v>
      </c>
      <c r="H8" s="139">
        <f>E14</f>
        <v>19.034378628904115</v>
      </c>
      <c r="I8" s="139"/>
    </row>
    <row r="9" spans="1:9" x14ac:dyDescent="0.2">
      <c r="A9" s="138" t="s">
        <v>1473</v>
      </c>
      <c r="B9" s="139" t="s">
        <v>1474</v>
      </c>
      <c r="C9" s="139"/>
      <c r="D9" s="139"/>
      <c r="E9" s="139">
        <f>SUM(E10:E11)</f>
        <v>12.991518057071684</v>
      </c>
      <c r="G9" s="138" t="s">
        <v>331</v>
      </c>
      <c r="H9" s="139">
        <f>E17</f>
        <v>9.51</v>
      </c>
      <c r="I9" s="139"/>
    </row>
    <row r="10" spans="1:9" x14ac:dyDescent="0.2">
      <c r="B10" s="139"/>
      <c r="C10" s="139" t="s">
        <v>1475</v>
      </c>
      <c r="D10" s="139"/>
      <c r="E10" s="139">
        <f>Alcohol!F8</f>
        <v>9.8728995215311013</v>
      </c>
      <c r="G10" s="138" t="s">
        <v>334</v>
      </c>
      <c r="H10" s="139">
        <f>E18</f>
        <v>27.58</v>
      </c>
      <c r="I10" s="139"/>
    </row>
    <row r="11" spans="1:9" x14ac:dyDescent="0.2">
      <c r="B11" s="139"/>
      <c r="C11" s="139" t="s">
        <v>1476</v>
      </c>
      <c r="D11" s="139"/>
      <c r="E11" s="139">
        <f>Alcohol!F9</f>
        <v>3.1186185355405831</v>
      </c>
      <c r="G11" s="138" t="s">
        <v>1447</v>
      </c>
      <c r="H11" s="139">
        <f>E19</f>
        <v>1.9892737141380206</v>
      </c>
      <c r="I11" s="139"/>
    </row>
    <row r="12" spans="1:9" x14ac:dyDescent="0.2">
      <c r="B12" s="139"/>
      <c r="C12" s="139"/>
      <c r="D12" s="139"/>
      <c r="E12" s="139"/>
      <c r="G12" s="138" t="s">
        <v>339</v>
      </c>
      <c r="H12" s="139">
        <f>E20</f>
        <v>43.44</v>
      </c>
      <c r="I12" s="139"/>
    </row>
    <row r="13" spans="1:9" x14ac:dyDescent="0.2">
      <c r="B13" s="139"/>
      <c r="C13" s="139"/>
      <c r="D13" s="139"/>
      <c r="E13" s="139"/>
      <c r="G13" s="138" t="s">
        <v>1448</v>
      </c>
      <c r="H13" s="139">
        <f>E21</f>
        <v>2.0144754201447546</v>
      </c>
      <c r="I13" s="139"/>
    </row>
    <row r="14" spans="1:9" x14ac:dyDescent="0.2">
      <c r="A14" s="138" t="s">
        <v>1477</v>
      </c>
      <c r="B14" s="139"/>
      <c r="C14" s="139"/>
      <c r="D14" s="139"/>
      <c r="E14" s="139">
        <f>SUM(Clothing!E80+Footwear!E22)</f>
        <v>19.034378628904115</v>
      </c>
      <c r="G14" s="138" t="s">
        <v>1449</v>
      </c>
      <c r="H14" s="139">
        <f>E23</f>
        <v>24.453288785989763</v>
      </c>
      <c r="I14" s="139"/>
    </row>
    <row r="15" spans="1:9" x14ac:dyDescent="0.2">
      <c r="A15" s="138" t="s">
        <v>1478</v>
      </c>
      <c r="B15" s="139" t="s">
        <v>1479</v>
      </c>
      <c r="C15" s="139"/>
      <c r="D15" s="139"/>
      <c r="E15" s="139">
        <v>0</v>
      </c>
      <c r="G15" s="138" t="s">
        <v>1450</v>
      </c>
      <c r="H15" s="139">
        <f>E24</f>
        <v>13.241001908052382</v>
      </c>
      <c r="I15" s="139"/>
    </row>
    <row r="16" spans="1:9" x14ac:dyDescent="0.2">
      <c r="B16" s="139" t="s">
        <v>1480</v>
      </c>
      <c r="C16" s="139"/>
      <c r="D16" s="139"/>
      <c r="E16" s="139">
        <f>Housing!F12</f>
        <v>0</v>
      </c>
      <c r="G16" s="138" t="s">
        <v>1451</v>
      </c>
      <c r="H16" s="139">
        <f>E28</f>
        <v>0</v>
      </c>
      <c r="I16" s="139"/>
    </row>
    <row r="17" spans="1:9" x14ac:dyDescent="0.2">
      <c r="B17" s="139" t="s">
        <v>1481</v>
      </c>
      <c r="C17" s="139"/>
      <c r="D17" s="139"/>
      <c r="E17" s="139">
        <f>Housing!F13</f>
        <v>9.51</v>
      </c>
      <c r="G17" s="138" t="s">
        <v>1452</v>
      </c>
      <c r="H17" s="139">
        <f>E31</f>
        <v>58.064810836635502</v>
      </c>
      <c r="I17" s="139"/>
    </row>
    <row r="18" spans="1:9" x14ac:dyDescent="0.2">
      <c r="B18" s="139" t="s">
        <v>1482</v>
      </c>
      <c r="C18" s="139"/>
      <c r="D18" s="139"/>
      <c r="E18" s="139">
        <f>Housing!F14</f>
        <v>27.58</v>
      </c>
      <c r="G18" s="138" t="s">
        <v>1453</v>
      </c>
      <c r="H18" s="139">
        <f>E32</f>
        <v>0</v>
      </c>
      <c r="I18" s="139"/>
    </row>
    <row r="19" spans="1:9" x14ac:dyDescent="0.2">
      <c r="B19" s="139" t="s">
        <v>1483</v>
      </c>
      <c r="C19" s="139"/>
      <c r="D19" s="139"/>
      <c r="E19" s="139">
        <f>Housing!F15</f>
        <v>1.9892737141380206</v>
      </c>
      <c r="G19" s="138" t="s">
        <v>1454</v>
      </c>
      <c r="H19" s="139">
        <f>E33</f>
        <v>20.636068665524274</v>
      </c>
      <c r="I19" s="139"/>
    </row>
    <row r="20" spans="1:9" x14ac:dyDescent="0.2">
      <c r="B20" s="139" t="s">
        <v>1484</v>
      </c>
      <c r="C20" s="139"/>
      <c r="D20" s="139"/>
      <c r="E20" s="139">
        <f>Housing!F16</f>
        <v>43.44</v>
      </c>
      <c r="G20" s="138" t="s">
        <v>1514</v>
      </c>
      <c r="H20" s="139">
        <f>E34</f>
        <v>81.483365543439007</v>
      </c>
      <c r="I20" s="139"/>
    </row>
    <row r="21" spans="1:9" x14ac:dyDescent="0.2">
      <c r="B21" s="139" t="s">
        <v>1485</v>
      </c>
      <c r="C21" s="139"/>
      <c r="D21" s="139"/>
      <c r="E21" s="139">
        <f>Housing!F17</f>
        <v>2.0144754201447546</v>
      </c>
      <c r="F21" s="139"/>
      <c r="G21" s="138" t="s">
        <v>1515</v>
      </c>
      <c r="H21" s="139">
        <f>SUM(H5:H20)</f>
        <v>427.69542804315216</v>
      </c>
      <c r="I21" s="139"/>
    </row>
    <row r="22" spans="1:9" x14ac:dyDescent="0.2">
      <c r="B22" s="139"/>
      <c r="C22" s="139"/>
      <c r="D22" s="139"/>
      <c r="E22" s="139"/>
      <c r="F22" s="139"/>
      <c r="H22" s="139"/>
      <c r="I22" s="139"/>
    </row>
    <row r="23" spans="1:9" x14ac:dyDescent="0.2">
      <c r="A23" s="138" t="s">
        <v>1486</v>
      </c>
      <c r="B23" s="139" t="s">
        <v>1487</v>
      </c>
      <c r="C23" s="139"/>
      <c r="D23" s="139"/>
      <c r="E23" s="139">
        <f>HHGoods!G186</f>
        <v>24.453288785989763</v>
      </c>
      <c r="H23" s="139"/>
      <c r="I23" s="139"/>
    </row>
    <row r="24" spans="1:9" x14ac:dyDescent="0.2">
      <c r="B24" s="139" t="s">
        <v>1488</v>
      </c>
      <c r="C24" s="139"/>
      <c r="D24" s="139"/>
      <c r="E24" s="139">
        <f>SUM(E26:E29)</f>
        <v>13.241001908052382</v>
      </c>
    </row>
    <row r="25" spans="1:9" x14ac:dyDescent="0.2">
      <c r="B25" s="139"/>
      <c r="C25" s="139" t="s">
        <v>1489</v>
      </c>
      <c r="D25" s="139"/>
      <c r="E25" s="139">
        <f>SUM(E26:E27)</f>
        <v>13.241001908052382</v>
      </c>
    </row>
    <row r="26" spans="1:9" x14ac:dyDescent="0.2">
      <c r="D26" s="138" t="s">
        <v>1490</v>
      </c>
      <c r="E26" s="139">
        <f>HHServices!G10</f>
        <v>2.4294069388943287</v>
      </c>
    </row>
    <row r="27" spans="1:9" x14ac:dyDescent="0.2">
      <c r="D27" s="138" t="s">
        <v>1491</v>
      </c>
      <c r="E27" s="139">
        <f>HHServices!G11</f>
        <v>10.811594969158055</v>
      </c>
    </row>
    <row r="28" spans="1:9" x14ac:dyDescent="0.2">
      <c r="B28" s="139"/>
      <c r="C28" s="139" t="s">
        <v>1492</v>
      </c>
      <c r="D28" s="139"/>
      <c r="E28" s="139">
        <v>0</v>
      </c>
    </row>
    <row r="29" spans="1:9" x14ac:dyDescent="0.2">
      <c r="B29" s="139"/>
      <c r="C29" s="139" t="s">
        <v>1493</v>
      </c>
      <c r="D29" s="139"/>
      <c r="E29" s="139">
        <v>0</v>
      </c>
    </row>
    <row r="30" spans="1:9" x14ac:dyDescent="0.2">
      <c r="B30" s="139"/>
      <c r="C30" s="139"/>
      <c r="D30" s="139"/>
      <c r="E30" s="139"/>
    </row>
    <row r="31" spans="1:9" x14ac:dyDescent="0.2">
      <c r="A31" s="138" t="s">
        <v>1494</v>
      </c>
      <c r="B31" s="139"/>
      <c r="C31" s="139"/>
      <c r="D31" s="139"/>
      <c r="E31" s="139">
        <f>SUM('PersonalGoods+Services'!F74+Health!F21)</f>
        <v>58.064810836635502</v>
      </c>
      <c r="F31" s="139"/>
    </row>
    <row r="32" spans="1:9" x14ac:dyDescent="0.2">
      <c r="A32" s="138" t="s">
        <v>1495</v>
      </c>
      <c r="B32" s="138" t="s">
        <v>1496</v>
      </c>
      <c r="E32" s="138">
        <v>0</v>
      </c>
      <c r="H32" s="138">
        <f>H8*365/7</f>
        <v>992.5068856500003</v>
      </c>
    </row>
    <row r="33" spans="1:8" x14ac:dyDescent="0.2">
      <c r="B33" s="138" t="s">
        <v>1497</v>
      </c>
      <c r="E33" s="139">
        <f>Transport!E10</f>
        <v>20.636068665524274</v>
      </c>
    </row>
    <row r="34" spans="1:8" x14ac:dyDescent="0.2">
      <c r="A34" s="138" t="s">
        <v>1498</v>
      </c>
      <c r="E34" s="139">
        <f>SUM(E35:E40)</f>
        <v>81.483365543439007</v>
      </c>
    </row>
    <row r="35" spans="1:8" x14ac:dyDescent="0.2">
      <c r="B35" s="138" t="s">
        <v>1499</v>
      </c>
      <c r="E35" s="139">
        <f>LeisureGoods!E15</f>
        <v>15.355871232876712</v>
      </c>
    </row>
    <row r="36" spans="1:8" x14ac:dyDescent="0.2">
      <c r="B36" s="138" t="s">
        <v>1500</v>
      </c>
      <c r="E36" s="138">
        <v>0</v>
      </c>
    </row>
    <row r="37" spans="1:8" x14ac:dyDescent="0.2">
      <c r="B37" s="138" t="s">
        <v>1501</v>
      </c>
      <c r="E37" s="139">
        <f>LeisureServices!E15</f>
        <v>43.307455269065535</v>
      </c>
    </row>
    <row r="38" spans="1:8" x14ac:dyDescent="0.2">
      <c r="B38" s="139" t="s">
        <v>1502</v>
      </c>
      <c r="C38" s="139"/>
      <c r="D38" s="139"/>
      <c r="E38" s="139">
        <f>LeisureServices!E16</f>
        <v>3.0493150684931507</v>
      </c>
    </row>
    <row r="39" spans="1:8" x14ac:dyDescent="0.2">
      <c r="B39" s="139" t="s">
        <v>1503</v>
      </c>
      <c r="C39" s="139"/>
      <c r="D39" s="139"/>
      <c r="E39" s="139">
        <v>0</v>
      </c>
    </row>
    <row r="40" spans="1:8" ht="14.25" x14ac:dyDescent="0.2">
      <c r="B40" s="139" t="s">
        <v>1504</v>
      </c>
      <c r="C40" s="139"/>
      <c r="D40" s="139"/>
      <c r="E40" s="139">
        <f>LeisureServices!E18</f>
        <v>19.770723973003609</v>
      </c>
      <c r="H40" s="140">
        <f>H21*365/7</f>
        <v>22301.261605107222</v>
      </c>
    </row>
    <row r="41" spans="1:8" x14ac:dyDescent="0.2">
      <c r="B41" s="139"/>
      <c r="C41" s="139"/>
      <c r="D41" s="139"/>
      <c r="E41" s="139"/>
    </row>
    <row r="42" spans="1:8" x14ac:dyDescent="0.2">
      <c r="B42" s="139"/>
      <c r="C42" s="139"/>
      <c r="D42" s="139"/>
      <c r="E42" s="139"/>
    </row>
    <row r="43" spans="1:8" x14ac:dyDescent="0.2">
      <c r="B43" s="139"/>
      <c r="C43" s="139"/>
      <c r="D43" s="139"/>
      <c r="E43" s="139"/>
    </row>
    <row r="45" spans="1:8" x14ac:dyDescent="0.2">
      <c r="B45" s="139"/>
      <c r="C45" s="139"/>
      <c r="D45" s="139"/>
      <c r="E45" s="139"/>
      <c r="F45" s="139"/>
    </row>
    <row r="47" spans="1:8" x14ac:dyDescent="0.2">
      <c r="B47" s="139"/>
      <c r="C47" s="139"/>
      <c r="D47" s="139"/>
      <c r="E47" s="139"/>
    </row>
  </sheetData>
  <pageMargins left="0.7" right="0.7" top="0.75" bottom="0.75" header="0.3" footer="0.3"/>
  <pageSetup paperSize="9" scale="87"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CF56EC-F186-4247-A307-3D0D5E332FC6}">
  <dimension ref="A1:M21"/>
  <sheetViews>
    <sheetView view="pageBreakPreview" zoomScaleNormal="85" zoomScaleSheetLayoutView="100" workbookViewId="0"/>
  </sheetViews>
  <sheetFormatPr defaultRowHeight="15" x14ac:dyDescent="0.25"/>
  <cols>
    <col min="1" max="1" width="5.85546875" customWidth="1"/>
    <col min="2" max="2" width="7.140625" customWidth="1"/>
    <col min="3" max="3" width="6.5703125" customWidth="1"/>
    <col min="5" max="5" width="15.28515625" customWidth="1"/>
    <col min="7" max="7" width="7.140625" customWidth="1"/>
    <col min="8" max="8" width="6.5703125" customWidth="1"/>
    <col min="9" max="9" width="7.7109375" customWidth="1"/>
    <col min="10" max="10" width="8.140625" customWidth="1"/>
    <col min="11" max="11" width="7.42578125" customWidth="1"/>
    <col min="12" max="12" width="33.140625" customWidth="1"/>
    <col min="13" max="13" width="38" customWidth="1"/>
    <col min="14" max="14" width="11.5703125" customWidth="1"/>
  </cols>
  <sheetData>
    <row r="1" spans="1:13" x14ac:dyDescent="0.25">
      <c r="A1" s="137" t="s">
        <v>1518</v>
      </c>
      <c r="B1" s="34"/>
      <c r="C1" s="8"/>
      <c r="D1" s="8"/>
      <c r="E1" s="8"/>
      <c r="F1" s="8"/>
      <c r="G1" s="8"/>
      <c r="H1" s="8"/>
      <c r="I1" s="8"/>
      <c r="J1" s="8"/>
      <c r="K1" s="8"/>
      <c r="L1" s="9"/>
      <c r="M1" s="8"/>
    </row>
    <row r="2" spans="1:13" x14ac:dyDescent="0.25">
      <c r="A2" s="7" t="s">
        <v>14</v>
      </c>
      <c r="B2" s="34"/>
      <c r="C2" s="7"/>
      <c r="D2" s="2"/>
      <c r="E2" s="2"/>
      <c r="F2" s="2"/>
      <c r="G2" s="2"/>
      <c r="H2" s="63"/>
      <c r="I2" s="2"/>
      <c r="J2" s="2"/>
      <c r="K2" s="2"/>
      <c r="L2" s="2"/>
      <c r="M2" s="2"/>
    </row>
    <row r="3" spans="1:13" x14ac:dyDescent="0.25">
      <c r="A3" s="10" t="s">
        <v>1467</v>
      </c>
      <c r="B3" s="28"/>
      <c r="C3" s="22"/>
      <c r="D3" s="22"/>
      <c r="E3" s="22"/>
      <c r="F3" s="22"/>
      <c r="G3" s="22"/>
      <c r="H3" s="22"/>
      <c r="I3" s="22"/>
      <c r="J3" s="22"/>
      <c r="K3" s="22"/>
      <c r="L3" s="22"/>
      <c r="M3" s="22"/>
    </row>
    <row r="4" spans="1:13" ht="22.5" x14ac:dyDescent="0.25">
      <c r="A4" s="12" t="s">
        <v>0</v>
      </c>
      <c r="B4" s="12" t="s">
        <v>1</v>
      </c>
      <c r="C4" s="12" t="s">
        <v>2</v>
      </c>
      <c r="D4" s="13" t="s">
        <v>3</v>
      </c>
      <c r="E4" s="13" t="s">
        <v>4</v>
      </c>
      <c r="F4" s="13" t="s">
        <v>6</v>
      </c>
      <c r="G4" s="14" t="s">
        <v>7</v>
      </c>
      <c r="H4" s="14" t="s">
        <v>8</v>
      </c>
      <c r="I4" s="13" t="s">
        <v>9</v>
      </c>
      <c r="J4" s="13" t="s">
        <v>10</v>
      </c>
      <c r="K4" s="14" t="s">
        <v>11</v>
      </c>
      <c r="L4" s="14" t="s">
        <v>12</v>
      </c>
      <c r="M4" s="13" t="s">
        <v>13</v>
      </c>
    </row>
    <row r="5" spans="1:13" ht="16.5" customHeight="1" x14ac:dyDescent="0.25">
      <c r="A5" s="8" t="s">
        <v>16</v>
      </c>
      <c r="B5" s="21">
        <v>6.2</v>
      </c>
      <c r="C5" s="8" t="s">
        <v>345</v>
      </c>
      <c r="D5" s="15" t="s">
        <v>15</v>
      </c>
      <c r="E5" s="1" t="s">
        <v>1055</v>
      </c>
      <c r="F5" s="1"/>
      <c r="G5" s="16">
        <v>0</v>
      </c>
      <c r="H5" s="17">
        <v>1</v>
      </c>
      <c r="I5" s="36">
        <v>4</v>
      </c>
      <c r="J5" s="67">
        <f>365/7</f>
        <v>52.142857142857146</v>
      </c>
      <c r="K5" s="3">
        <f t="shared" ref="K5:K19" si="0">G5*I5/J5</f>
        <v>0</v>
      </c>
      <c r="L5" s="9" t="s">
        <v>1058</v>
      </c>
      <c r="M5" s="1" t="s">
        <v>1056</v>
      </c>
    </row>
    <row r="6" spans="1:13" ht="45" x14ac:dyDescent="0.25">
      <c r="A6" s="8" t="s">
        <v>16</v>
      </c>
      <c r="B6" s="21">
        <v>6.1</v>
      </c>
      <c r="C6" s="8" t="s">
        <v>345</v>
      </c>
      <c r="D6" s="15" t="s">
        <v>15</v>
      </c>
      <c r="E6" s="15" t="s">
        <v>17</v>
      </c>
      <c r="F6" s="9"/>
      <c r="G6" s="35">
        <v>216.1319890009166</v>
      </c>
      <c r="H6" s="8">
        <v>1</v>
      </c>
      <c r="I6" s="36">
        <v>2</v>
      </c>
      <c r="J6" s="67">
        <f>365/7*5</f>
        <v>260.71428571428572</v>
      </c>
      <c r="K6" s="3">
        <f t="shared" si="0"/>
        <v>1.6579988197330588</v>
      </c>
      <c r="L6" s="9" t="s">
        <v>1070</v>
      </c>
      <c r="M6" s="80" t="s">
        <v>1057</v>
      </c>
    </row>
    <row r="7" spans="1:13" ht="22.5" x14ac:dyDescent="0.25">
      <c r="A7" s="8" t="s">
        <v>16</v>
      </c>
      <c r="B7" s="21">
        <v>6.2</v>
      </c>
      <c r="C7" s="8" t="s">
        <v>345</v>
      </c>
      <c r="D7" s="15" t="s">
        <v>15</v>
      </c>
      <c r="E7" s="15" t="s">
        <v>18</v>
      </c>
      <c r="F7" s="66"/>
      <c r="G7" s="35">
        <v>24.792493744787325</v>
      </c>
      <c r="H7" s="8">
        <v>1</v>
      </c>
      <c r="I7" s="8">
        <v>4</v>
      </c>
      <c r="J7" s="67">
        <f>365/7</f>
        <v>52.142857142857146</v>
      </c>
      <c r="K7" s="35">
        <f t="shared" si="0"/>
        <v>1.9018899311069728</v>
      </c>
      <c r="L7" s="9" t="s">
        <v>1071</v>
      </c>
      <c r="M7" s="9" t="s">
        <v>35</v>
      </c>
    </row>
    <row r="8" spans="1:13" ht="22.5" x14ac:dyDescent="0.25">
      <c r="A8" s="8" t="s">
        <v>16</v>
      </c>
      <c r="B8" s="21">
        <v>6.2</v>
      </c>
      <c r="C8" s="8" t="s">
        <v>345</v>
      </c>
      <c r="D8" s="15" t="s">
        <v>15</v>
      </c>
      <c r="E8" s="15" t="s">
        <v>19</v>
      </c>
      <c r="F8" s="9"/>
      <c r="G8" s="35">
        <v>294.59316096747295</v>
      </c>
      <c r="H8" s="8">
        <v>1</v>
      </c>
      <c r="I8" s="8">
        <v>2</v>
      </c>
      <c r="J8" s="67">
        <f>365/7*5</f>
        <v>260.71428571428572</v>
      </c>
      <c r="K8" s="35">
        <f t="shared" si="0"/>
        <v>2.2598927416682857</v>
      </c>
      <c r="L8" s="9" t="s">
        <v>1072</v>
      </c>
      <c r="M8" s="9" t="s">
        <v>1059</v>
      </c>
    </row>
    <row r="9" spans="1:13" ht="22.5" x14ac:dyDescent="0.25">
      <c r="A9" s="8" t="s">
        <v>16</v>
      </c>
      <c r="B9" s="21">
        <v>6.2</v>
      </c>
      <c r="C9" s="8" t="s">
        <v>345</v>
      </c>
      <c r="D9" s="15" t="s">
        <v>15</v>
      </c>
      <c r="E9" s="15" t="s">
        <v>1060</v>
      </c>
      <c r="F9" s="9"/>
      <c r="G9" s="35">
        <v>31.251042535446206</v>
      </c>
      <c r="H9" s="8">
        <v>1</v>
      </c>
      <c r="I9" s="8">
        <v>2</v>
      </c>
      <c r="J9" s="67">
        <f>365/84*2</f>
        <v>8.6904761904761898</v>
      </c>
      <c r="K9" s="35">
        <f t="shared" si="0"/>
        <v>7.192020747883511</v>
      </c>
      <c r="L9" s="9" t="s">
        <v>1073</v>
      </c>
      <c r="M9" s="65"/>
    </row>
    <row r="10" spans="1:13" ht="117" customHeight="1" x14ac:dyDescent="0.25">
      <c r="A10" s="8" t="s">
        <v>16</v>
      </c>
      <c r="B10" s="21">
        <v>6.1</v>
      </c>
      <c r="C10" s="8" t="s">
        <v>345</v>
      </c>
      <c r="D10" s="15" t="s">
        <v>15</v>
      </c>
      <c r="E10" s="15" t="s">
        <v>26</v>
      </c>
      <c r="F10" s="8" t="s">
        <v>27</v>
      </c>
      <c r="G10" s="35">
        <v>9.7259395050412483</v>
      </c>
      <c r="H10" s="8">
        <v>1</v>
      </c>
      <c r="I10" s="36">
        <v>1</v>
      </c>
      <c r="J10" s="67">
        <f>365/7*2</f>
        <v>104.28571428571429</v>
      </c>
      <c r="K10" s="35">
        <f t="shared" si="0"/>
        <v>9.3262433609984569E-2</v>
      </c>
      <c r="L10" s="9" t="s">
        <v>1069</v>
      </c>
      <c r="M10" s="9" t="s">
        <v>33</v>
      </c>
    </row>
    <row r="11" spans="1:13" ht="37.5" customHeight="1" x14ac:dyDescent="0.25">
      <c r="A11" s="8" t="s">
        <v>16</v>
      </c>
      <c r="B11" s="21">
        <v>6.1</v>
      </c>
      <c r="C11" s="8" t="s">
        <v>345</v>
      </c>
      <c r="D11" s="15" t="s">
        <v>15</v>
      </c>
      <c r="E11" s="8" t="s">
        <v>24</v>
      </c>
      <c r="F11" s="8" t="s">
        <v>28</v>
      </c>
      <c r="G11" s="35">
        <v>1.2427589367552705</v>
      </c>
      <c r="H11" s="8">
        <v>40</v>
      </c>
      <c r="I11" s="8">
        <v>1</v>
      </c>
      <c r="J11" s="67">
        <f>365/7*5</f>
        <v>260.71428571428572</v>
      </c>
      <c r="K11" s="35">
        <f t="shared" si="0"/>
        <v>4.7667466067325441E-3</v>
      </c>
      <c r="L11" s="9" t="s">
        <v>1074</v>
      </c>
      <c r="M11" s="9" t="s">
        <v>31</v>
      </c>
    </row>
    <row r="12" spans="1:13" ht="33.75" x14ac:dyDescent="0.25">
      <c r="A12" s="8" t="s">
        <v>16</v>
      </c>
      <c r="B12" s="21">
        <v>6.1</v>
      </c>
      <c r="C12" s="8" t="s">
        <v>345</v>
      </c>
      <c r="D12" s="15" t="s">
        <v>15</v>
      </c>
      <c r="E12" s="15" t="s">
        <v>22</v>
      </c>
      <c r="F12" s="8" t="s">
        <v>28</v>
      </c>
      <c r="G12" s="35">
        <v>0.31339138405132905</v>
      </c>
      <c r="H12" s="8">
        <v>16</v>
      </c>
      <c r="I12" s="8">
        <v>1</v>
      </c>
      <c r="J12" s="67">
        <f>365/84</f>
        <v>4.3452380952380949</v>
      </c>
      <c r="K12" s="35">
        <f t="shared" si="0"/>
        <v>7.2122948658388059E-2</v>
      </c>
      <c r="L12" s="9" t="s">
        <v>1075</v>
      </c>
      <c r="M12" s="9" t="s">
        <v>29</v>
      </c>
    </row>
    <row r="13" spans="1:13" ht="33.75" x14ac:dyDescent="0.25">
      <c r="A13" s="8" t="s">
        <v>16</v>
      </c>
      <c r="B13" s="21">
        <v>6.1</v>
      </c>
      <c r="C13" s="8" t="s">
        <v>345</v>
      </c>
      <c r="D13" s="15" t="s">
        <v>15</v>
      </c>
      <c r="E13" s="15" t="s">
        <v>1061</v>
      </c>
      <c r="F13" s="9" t="s">
        <v>28</v>
      </c>
      <c r="G13" s="35">
        <v>2.4314848762603121</v>
      </c>
      <c r="H13" s="8">
        <v>1</v>
      </c>
      <c r="I13" s="8">
        <v>1</v>
      </c>
      <c r="J13" s="67">
        <f>365/7</f>
        <v>52.142857142857146</v>
      </c>
      <c r="K13" s="35">
        <f t="shared" si="0"/>
        <v>4.6631216804992284E-2</v>
      </c>
      <c r="L13" s="9" t="s">
        <v>1076</v>
      </c>
      <c r="M13" s="9" t="s">
        <v>1062</v>
      </c>
    </row>
    <row r="14" spans="1:13" ht="22.5" x14ac:dyDescent="0.25">
      <c r="A14" s="8" t="s">
        <v>16</v>
      </c>
      <c r="B14" s="21">
        <v>6.1</v>
      </c>
      <c r="C14" s="8" t="s">
        <v>345</v>
      </c>
      <c r="D14" s="15" t="s">
        <v>15</v>
      </c>
      <c r="E14" s="15" t="s">
        <v>23</v>
      </c>
      <c r="F14" s="8" t="s">
        <v>21</v>
      </c>
      <c r="G14" s="35">
        <v>4.3226397800183323</v>
      </c>
      <c r="H14" s="8">
        <v>10</v>
      </c>
      <c r="I14" s="8">
        <v>2</v>
      </c>
      <c r="J14" s="67">
        <f>365/7</f>
        <v>52.142857142857146</v>
      </c>
      <c r="K14" s="35">
        <f t="shared" si="0"/>
        <v>0.16579988197330589</v>
      </c>
      <c r="L14" s="9" t="s">
        <v>1077</v>
      </c>
      <c r="M14" s="57" t="s">
        <v>30</v>
      </c>
    </row>
    <row r="15" spans="1:13" ht="33.75" x14ac:dyDescent="0.25">
      <c r="A15" s="8" t="s">
        <v>16</v>
      </c>
      <c r="B15" s="21">
        <v>6.1</v>
      </c>
      <c r="C15" s="8" t="s">
        <v>345</v>
      </c>
      <c r="D15" s="15" t="s">
        <v>15</v>
      </c>
      <c r="E15" s="15" t="s">
        <v>1063</v>
      </c>
      <c r="F15" s="9" t="s">
        <v>28</v>
      </c>
      <c r="G15" s="35">
        <v>4.8629697525206241</v>
      </c>
      <c r="H15" s="8">
        <v>1</v>
      </c>
      <c r="I15" s="8">
        <v>2</v>
      </c>
      <c r="J15" s="67">
        <f>365/84*6</f>
        <v>26.071428571428569</v>
      </c>
      <c r="K15" s="35">
        <f t="shared" si="0"/>
        <v>0.37304973443993833</v>
      </c>
      <c r="L15" s="9" t="s">
        <v>1078</v>
      </c>
      <c r="M15" s="9" t="s">
        <v>1064</v>
      </c>
    </row>
    <row r="16" spans="1:13" ht="33.75" x14ac:dyDescent="0.25">
      <c r="A16" s="8" t="s">
        <v>16</v>
      </c>
      <c r="B16" s="21">
        <v>6.1</v>
      </c>
      <c r="C16" s="8" t="s">
        <v>345</v>
      </c>
      <c r="D16" s="15" t="s">
        <v>15</v>
      </c>
      <c r="E16" s="15" t="s">
        <v>1065</v>
      </c>
      <c r="F16" s="9" t="s">
        <v>28</v>
      </c>
      <c r="G16" s="35">
        <v>4.8629697525206241</v>
      </c>
      <c r="H16" s="8">
        <v>1</v>
      </c>
      <c r="I16" s="8">
        <v>2</v>
      </c>
      <c r="J16" s="67">
        <f>365/84</f>
        <v>4.3452380952380949</v>
      </c>
      <c r="K16" s="35">
        <f t="shared" si="0"/>
        <v>2.2382984066396299</v>
      </c>
      <c r="L16" s="9" t="s">
        <v>1079</v>
      </c>
      <c r="M16" s="9" t="s">
        <v>1066</v>
      </c>
    </row>
    <row r="17" spans="1:13" ht="22.5" x14ac:dyDescent="0.25">
      <c r="A17" s="15" t="s">
        <v>16</v>
      </c>
      <c r="B17" s="21">
        <v>6.1</v>
      </c>
      <c r="C17" s="8" t="s">
        <v>345</v>
      </c>
      <c r="D17" s="32" t="s">
        <v>15</v>
      </c>
      <c r="E17" s="9" t="s">
        <v>25</v>
      </c>
      <c r="F17" s="8" t="s">
        <v>28</v>
      </c>
      <c r="G17" s="35">
        <v>3.5121448212648949</v>
      </c>
      <c r="H17" s="8">
        <v>1</v>
      </c>
      <c r="I17" s="52">
        <v>1</v>
      </c>
      <c r="J17" s="116">
        <f>365/7</f>
        <v>52.142857142857146</v>
      </c>
      <c r="K17" s="3">
        <f t="shared" si="0"/>
        <v>6.7356202051655517E-2</v>
      </c>
      <c r="L17" s="33" t="s">
        <v>1080</v>
      </c>
      <c r="M17" s="9" t="s">
        <v>32</v>
      </c>
    </row>
    <row r="18" spans="1:13" ht="33.75" x14ac:dyDescent="0.25">
      <c r="A18" s="8" t="s">
        <v>16</v>
      </c>
      <c r="B18" s="21">
        <v>6.1</v>
      </c>
      <c r="C18" s="8" t="s">
        <v>345</v>
      </c>
      <c r="D18" s="15" t="s">
        <v>15</v>
      </c>
      <c r="E18" s="15" t="s">
        <v>1067</v>
      </c>
      <c r="F18" s="9" t="s">
        <v>832</v>
      </c>
      <c r="G18" s="35">
        <v>4.3118331805682866</v>
      </c>
      <c r="H18" s="8">
        <v>1</v>
      </c>
      <c r="I18" s="8">
        <v>1</v>
      </c>
      <c r="J18" s="67">
        <f>365/7*10</f>
        <v>521.42857142857144</v>
      </c>
      <c r="K18" s="35">
        <f t="shared" si="0"/>
        <v>8.2692691134186314E-3</v>
      </c>
      <c r="L18" s="9" t="s">
        <v>1081</v>
      </c>
      <c r="M18" s="59" t="s">
        <v>1068</v>
      </c>
    </row>
    <row r="19" spans="1:13" ht="22.5" x14ac:dyDescent="0.25">
      <c r="A19" s="15" t="s">
        <v>16</v>
      </c>
      <c r="B19" s="21">
        <v>6.1</v>
      </c>
      <c r="C19" s="8" t="s">
        <v>345</v>
      </c>
      <c r="D19" s="15" t="s">
        <v>15</v>
      </c>
      <c r="E19" s="15" t="s">
        <v>34</v>
      </c>
      <c r="F19" s="9" t="s">
        <v>36</v>
      </c>
      <c r="G19" s="35">
        <v>10.039330889092575</v>
      </c>
      <c r="H19" s="8">
        <v>5</v>
      </c>
      <c r="I19" s="36">
        <v>2</v>
      </c>
      <c r="J19" s="67">
        <v>5</v>
      </c>
      <c r="K19" s="16">
        <f t="shared" si="0"/>
        <v>4.0157323556370299</v>
      </c>
      <c r="L19" s="9" t="s">
        <v>38</v>
      </c>
      <c r="M19" s="79" t="s">
        <v>37</v>
      </c>
    </row>
    <row r="20" spans="1:13" x14ac:dyDescent="0.25">
      <c r="K20" s="98"/>
    </row>
    <row r="21" spans="1:13" x14ac:dyDescent="0.25">
      <c r="E21" s="124" t="s">
        <v>1512</v>
      </c>
      <c r="F21" s="125">
        <f>SUM(K5:K19)</f>
        <v>20.097091435926906</v>
      </c>
    </row>
  </sheetData>
  <pageMargins left="0.7" right="0.7" top="0.75" bottom="0.75" header="0.3" footer="0.3"/>
  <pageSetup paperSize="9" scale="73"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9E9756-DC4F-4D37-8792-B51A61E45F1F}">
  <dimension ref="A1:M39"/>
  <sheetViews>
    <sheetView zoomScale="115" zoomScaleNormal="115" workbookViewId="0"/>
  </sheetViews>
  <sheetFormatPr defaultRowHeight="15" x14ac:dyDescent="0.25"/>
  <cols>
    <col min="1" max="1" width="5" customWidth="1"/>
    <col min="2" max="2" width="6.42578125" customWidth="1"/>
    <col min="3" max="3" width="6.28515625" customWidth="1"/>
    <col min="4" max="4" width="14" customWidth="1"/>
    <col min="5" max="5" width="8.28515625" customWidth="1"/>
    <col min="6" max="6" width="10" customWidth="1"/>
    <col min="7" max="7" width="6.42578125" customWidth="1"/>
    <col min="8" max="8" width="5.85546875" customWidth="1"/>
    <col min="9" max="9" width="6.85546875" customWidth="1"/>
    <col min="10" max="10" width="7" customWidth="1"/>
    <col min="11" max="11" width="6.5703125" customWidth="1"/>
    <col min="12" max="12" width="28" customWidth="1"/>
    <col min="13" max="13" width="21" customWidth="1"/>
  </cols>
  <sheetData>
    <row r="1" spans="1:13" x14ac:dyDescent="0.25">
      <c r="A1" s="137" t="s">
        <v>1518</v>
      </c>
      <c r="B1" s="34"/>
      <c r="K1" s="111"/>
      <c r="L1" s="111"/>
      <c r="M1" s="111"/>
    </row>
    <row r="2" spans="1:13" x14ac:dyDescent="0.25">
      <c r="A2" s="34" t="s">
        <v>978</v>
      </c>
      <c r="B2" s="34"/>
    </row>
    <row r="3" spans="1:13" x14ac:dyDescent="0.25">
      <c r="A3" s="34" t="s">
        <v>1467</v>
      </c>
      <c r="B3" s="34"/>
    </row>
    <row r="4" spans="1:13" ht="26.25" customHeight="1" x14ac:dyDescent="0.25">
      <c r="A4" s="12" t="s">
        <v>0</v>
      </c>
      <c r="B4" s="12" t="s">
        <v>1</v>
      </c>
      <c r="C4" s="12" t="s">
        <v>2</v>
      </c>
      <c r="D4" s="13" t="s">
        <v>3</v>
      </c>
      <c r="E4" s="13" t="s">
        <v>4</v>
      </c>
      <c r="F4" s="13" t="s">
        <v>6</v>
      </c>
      <c r="G4" s="14" t="s">
        <v>7</v>
      </c>
      <c r="H4" s="14" t="s">
        <v>8</v>
      </c>
      <c r="I4" s="13" t="s">
        <v>9</v>
      </c>
      <c r="J4" s="13" t="s">
        <v>10</v>
      </c>
      <c r="K4" s="14" t="s">
        <v>53</v>
      </c>
      <c r="L4" s="14" t="s">
        <v>12</v>
      </c>
      <c r="M4" s="13" t="s">
        <v>13</v>
      </c>
    </row>
    <row r="5" spans="1:13" ht="26.25" customHeight="1" x14ac:dyDescent="0.25">
      <c r="A5" s="21" t="s">
        <v>982</v>
      </c>
      <c r="B5" s="21">
        <v>7.3</v>
      </c>
      <c r="C5" s="21" t="s">
        <v>345</v>
      </c>
      <c r="D5" s="9" t="s">
        <v>983</v>
      </c>
      <c r="E5" s="1" t="s">
        <v>985</v>
      </c>
      <c r="F5" s="13"/>
      <c r="G5" s="71"/>
      <c r="H5" s="71"/>
      <c r="I5" s="72"/>
      <c r="J5" s="72"/>
      <c r="K5" s="14"/>
      <c r="L5" s="20" t="s">
        <v>986</v>
      </c>
      <c r="M5" s="13"/>
    </row>
    <row r="6" spans="1:13" ht="27" customHeight="1" x14ac:dyDescent="0.25">
      <c r="A6" s="21" t="s">
        <v>982</v>
      </c>
      <c r="B6" s="21">
        <v>7.3</v>
      </c>
      <c r="C6" s="21" t="s">
        <v>345</v>
      </c>
      <c r="D6" s="9" t="s">
        <v>983</v>
      </c>
      <c r="E6" s="21" t="s">
        <v>987</v>
      </c>
      <c r="F6" s="21" t="s">
        <v>988</v>
      </c>
      <c r="G6" s="19">
        <v>73.212435233160633</v>
      </c>
      <c r="H6" s="36">
        <v>1</v>
      </c>
      <c r="I6" s="36">
        <v>2</v>
      </c>
      <c r="J6" s="117">
        <f>365/7*3</f>
        <v>156.42857142857144</v>
      </c>
      <c r="K6" s="19">
        <f>G6*I6/J6</f>
        <v>0.9360494002413231</v>
      </c>
      <c r="L6" s="15" t="s">
        <v>989</v>
      </c>
      <c r="M6" s="21" t="s">
        <v>990</v>
      </c>
    </row>
    <row r="7" spans="1:13" ht="26.25" customHeight="1" x14ac:dyDescent="0.25">
      <c r="A7" s="21" t="s">
        <v>982</v>
      </c>
      <c r="B7" s="21">
        <v>7.3</v>
      </c>
      <c r="C7" s="21" t="s">
        <v>345</v>
      </c>
      <c r="D7" s="9" t="s">
        <v>983</v>
      </c>
      <c r="E7" s="21" t="s">
        <v>981</v>
      </c>
      <c r="F7" s="21"/>
      <c r="G7" s="19">
        <v>104.58919319022948</v>
      </c>
      <c r="H7" s="36">
        <v>1</v>
      </c>
      <c r="I7" s="36">
        <v>2</v>
      </c>
      <c r="J7" s="117">
        <f>365/7</f>
        <v>52.142857142857146</v>
      </c>
      <c r="K7" s="19">
        <f>G7*I7/J7</f>
        <v>4.0116402867485279</v>
      </c>
      <c r="L7" s="15" t="s">
        <v>984</v>
      </c>
      <c r="M7" s="21"/>
    </row>
    <row r="8" spans="1:13" ht="22.5" x14ac:dyDescent="0.25">
      <c r="A8" s="21" t="s">
        <v>982</v>
      </c>
      <c r="B8" s="21">
        <v>7.3</v>
      </c>
      <c r="C8" s="21" t="s">
        <v>345</v>
      </c>
      <c r="D8" s="9" t="s">
        <v>979</v>
      </c>
      <c r="E8" s="21" t="s">
        <v>980</v>
      </c>
      <c r="F8" s="21"/>
      <c r="G8" s="19">
        <v>15.688378978534422</v>
      </c>
      <c r="H8" s="36">
        <v>1</v>
      </c>
      <c r="I8" s="36">
        <v>1</v>
      </c>
      <c r="J8" s="117">
        <v>1</v>
      </c>
      <c r="K8" s="19">
        <f>G8*I8/J8</f>
        <v>15.688378978534422</v>
      </c>
      <c r="L8" s="15" t="s">
        <v>991</v>
      </c>
      <c r="M8" s="21"/>
    </row>
    <row r="9" spans="1:13" x14ac:dyDescent="0.25">
      <c r="G9" s="73"/>
    </row>
    <row r="10" spans="1:13" x14ac:dyDescent="0.25">
      <c r="D10" s="15" t="s">
        <v>1513</v>
      </c>
      <c r="E10" s="101">
        <f>SUM(K5:K8)</f>
        <v>20.636068665524274</v>
      </c>
      <c r="G10" s="73"/>
    </row>
    <row r="11" spans="1:13" x14ac:dyDescent="0.25">
      <c r="G11" s="73"/>
    </row>
    <row r="12" spans="1:13" x14ac:dyDescent="0.25">
      <c r="G12" s="73"/>
    </row>
    <row r="13" spans="1:13" x14ac:dyDescent="0.25">
      <c r="G13" s="73"/>
    </row>
    <row r="14" spans="1:13" x14ac:dyDescent="0.25">
      <c r="G14" s="73"/>
    </row>
    <row r="15" spans="1:13" x14ac:dyDescent="0.25">
      <c r="G15" s="73"/>
    </row>
    <row r="16" spans="1:13" x14ac:dyDescent="0.25">
      <c r="G16" s="73"/>
    </row>
    <row r="17" spans="7:7" x14ac:dyDescent="0.25">
      <c r="G17" s="73"/>
    </row>
    <row r="18" spans="7:7" x14ac:dyDescent="0.25">
      <c r="G18" s="73"/>
    </row>
    <row r="19" spans="7:7" x14ac:dyDescent="0.25">
      <c r="G19" s="73"/>
    </row>
    <row r="20" spans="7:7" x14ac:dyDescent="0.25">
      <c r="G20" s="73"/>
    </row>
    <row r="21" spans="7:7" x14ac:dyDescent="0.25">
      <c r="G21" s="73"/>
    </row>
    <row r="22" spans="7:7" x14ac:dyDescent="0.25">
      <c r="G22" s="73"/>
    </row>
    <row r="23" spans="7:7" x14ac:dyDescent="0.25">
      <c r="G23" s="73"/>
    </row>
    <row r="24" spans="7:7" x14ac:dyDescent="0.25">
      <c r="G24" s="73"/>
    </row>
    <row r="25" spans="7:7" x14ac:dyDescent="0.25">
      <c r="G25" s="73"/>
    </row>
    <row r="26" spans="7:7" x14ac:dyDescent="0.25">
      <c r="G26" s="73"/>
    </row>
    <row r="27" spans="7:7" x14ac:dyDescent="0.25">
      <c r="G27" s="73"/>
    </row>
    <row r="28" spans="7:7" x14ac:dyDescent="0.25">
      <c r="G28" s="73"/>
    </row>
    <row r="29" spans="7:7" x14ac:dyDescent="0.25">
      <c r="G29" s="73"/>
    </row>
    <row r="30" spans="7:7" x14ac:dyDescent="0.25">
      <c r="G30" s="73"/>
    </row>
    <row r="31" spans="7:7" x14ac:dyDescent="0.25">
      <c r="G31" s="73"/>
    </row>
    <row r="32" spans="7:7" x14ac:dyDescent="0.25">
      <c r="G32" s="73"/>
    </row>
    <row r="33" spans="7:7" x14ac:dyDescent="0.25">
      <c r="G33" s="73"/>
    </row>
    <row r="34" spans="7:7" x14ac:dyDescent="0.25">
      <c r="G34" s="73"/>
    </row>
    <row r="35" spans="7:7" x14ac:dyDescent="0.25">
      <c r="G35" s="73"/>
    </row>
    <row r="36" spans="7:7" x14ac:dyDescent="0.25">
      <c r="G36" s="73"/>
    </row>
    <row r="37" spans="7:7" x14ac:dyDescent="0.25">
      <c r="G37" s="73"/>
    </row>
    <row r="38" spans="7:7" x14ac:dyDescent="0.25">
      <c r="G38" s="73"/>
    </row>
    <row r="39" spans="7:7" x14ac:dyDescent="0.25">
      <c r="G39" s="73"/>
    </row>
  </sheetData>
  <pageMargins left="0.7" right="0.7" top="0.75" bottom="0.75" header="0.3" footer="0.3"/>
  <pageSetup paperSize="9" scale="8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BDD103-0CBD-4A32-8621-44ECDF31BD9D}">
  <dimension ref="A1:N15"/>
  <sheetViews>
    <sheetView view="pageBreakPreview" zoomScale="115" zoomScaleNormal="100" zoomScaleSheetLayoutView="115" workbookViewId="0"/>
  </sheetViews>
  <sheetFormatPr defaultRowHeight="15" x14ac:dyDescent="0.25"/>
  <cols>
    <col min="1" max="1" width="5.85546875" customWidth="1"/>
    <col min="2" max="2" width="6.5703125" customWidth="1"/>
    <col min="3" max="3" width="6.7109375" customWidth="1"/>
    <col min="4" max="4" width="13.140625" customWidth="1"/>
    <col min="5" max="5" width="11.28515625" customWidth="1"/>
    <col min="6" max="6" width="7.42578125" customWidth="1"/>
    <col min="7" max="8" width="6.42578125" customWidth="1"/>
    <col min="9" max="9" width="6" customWidth="1"/>
    <col min="10" max="10" width="6.85546875" customWidth="1"/>
    <col min="11" max="11" width="7.28515625" customWidth="1"/>
    <col min="12" max="12" width="6.5703125" customWidth="1"/>
    <col min="13" max="13" width="28.5703125" customWidth="1"/>
    <col min="14" max="14" width="27.85546875" customWidth="1"/>
    <col min="15" max="15" width="27.5703125" customWidth="1"/>
  </cols>
  <sheetData>
    <row r="1" spans="1:14" x14ac:dyDescent="0.25">
      <c r="A1" s="137" t="s">
        <v>1518</v>
      </c>
      <c r="B1" s="74"/>
      <c r="C1" s="21"/>
      <c r="D1" s="21"/>
    </row>
    <row r="2" spans="1:14" x14ac:dyDescent="0.25">
      <c r="A2" s="34" t="s">
        <v>992</v>
      </c>
      <c r="B2" s="74"/>
      <c r="C2" s="34"/>
      <c r="D2" s="5"/>
    </row>
    <row r="3" spans="1:14" x14ac:dyDescent="0.25">
      <c r="A3" s="34" t="s">
        <v>1467</v>
      </c>
      <c r="B3" s="75"/>
      <c r="C3" s="1"/>
      <c r="D3" s="1"/>
    </row>
    <row r="4" spans="1:14" ht="45" x14ac:dyDescent="0.25">
      <c r="A4" s="13" t="s">
        <v>0</v>
      </c>
      <c r="B4" s="13" t="s">
        <v>1</v>
      </c>
      <c r="C4" s="13" t="s">
        <v>2</v>
      </c>
      <c r="D4" s="13" t="s">
        <v>3</v>
      </c>
      <c r="E4" s="13" t="s">
        <v>4</v>
      </c>
      <c r="F4" s="13" t="s">
        <v>6</v>
      </c>
      <c r="G4" s="14" t="s">
        <v>7</v>
      </c>
      <c r="H4" s="14"/>
      <c r="I4" s="14" t="s">
        <v>8</v>
      </c>
      <c r="J4" s="13" t="s">
        <v>9</v>
      </c>
      <c r="K4" s="13" t="s">
        <v>10</v>
      </c>
      <c r="L4" s="14" t="s">
        <v>53</v>
      </c>
      <c r="M4" s="14" t="s">
        <v>12</v>
      </c>
      <c r="N4" s="13" t="s">
        <v>13</v>
      </c>
    </row>
    <row r="5" spans="1:14" ht="48" customHeight="1" x14ac:dyDescent="0.25">
      <c r="A5" s="21" t="s">
        <v>993</v>
      </c>
      <c r="B5" s="21">
        <v>9.1</v>
      </c>
      <c r="C5" s="21" t="s">
        <v>345</v>
      </c>
      <c r="D5" s="9" t="s">
        <v>994</v>
      </c>
      <c r="E5" s="15" t="s">
        <v>995</v>
      </c>
      <c r="F5" s="15" t="s">
        <v>526</v>
      </c>
      <c r="G5" s="19">
        <v>269</v>
      </c>
      <c r="H5" s="19" t="e">
        <f>G5*#REF!</f>
        <v>#REF!</v>
      </c>
      <c r="I5" s="36">
        <v>1</v>
      </c>
      <c r="J5" s="36">
        <v>1</v>
      </c>
      <c r="K5" s="117">
        <f>365/7*10</f>
        <v>521.42857142857144</v>
      </c>
      <c r="L5" s="19">
        <f t="shared" ref="L5:L13" si="0">G5*J5/K5</f>
        <v>0.51589041095890409</v>
      </c>
      <c r="M5" s="15" t="s">
        <v>1016</v>
      </c>
      <c r="N5" s="15" t="s">
        <v>1005</v>
      </c>
    </row>
    <row r="6" spans="1:14" ht="59.25" customHeight="1" x14ac:dyDescent="0.25">
      <c r="A6" s="21" t="s">
        <v>993</v>
      </c>
      <c r="B6" s="21">
        <v>9.1</v>
      </c>
      <c r="C6" s="21" t="s">
        <v>345</v>
      </c>
      <c r="D6" s="9" t="s">
        <v>994</v>
      </c>
      <c r="E6" s="15" t="s">
        <v>1006</v>
      </c>
      <c r="F6" s="15" t="s">
        <v>353</v>
      </c>
      <c r="G6" s="19">
        <v>39.99</v>
      </c>
      <c r="H6" s="19" t="e">
        <f>G6*#REF!</f>
        <v>#REF!</v>
      </c>
      <c r="I6" s="36">
        <v>1</v>
      </c>
      <c r="J6" s="36">
        <v>1</v>
      </c>
      <c r="K6" s="117">
        <f>365/7*10</f>
        <v>521.42857142857144</v>
      </c>
      <c r="L6" s="19">
        <f t="shared" si="0"/>
        <v>7.6693150684931502E-2</v>
      </c>
      <c r="M6" s="15" t="s">
        <v>1013</v>
      </c>
      <c r="N6" s="76" t="s">
        <v>1007</v>
      </c>
    </row>
    <row r="7" spans="1:14" ht="36.75" customHeight="1" x14ac:dyDescent="0.25">
      <c r="A7" s="9" t="s">
        <v>993</v>
      </c>
      <c r="B7" s="15">
        <v>9.1</v>
      </c>
      <c r="C7" s="21" t="s">
        <v>345</v>
      </c>
      <c r="D7" s="9" t="s">
        <v>994</v>
      </c>
      <c r="E7" s="9" t="s">
        <v>996</v>
      </c>
      <c r="F7" s="21" t="s">
        <v>526</v>
      </c>
      <c r="G7" s="19">
        <v>249</v>
      </c>
      <c r="H7" s="19" t="e">
        <f>G7*#REF!</f>
        <v>#REF!</v>
      </c>
      <c r="I7" s="36">
        <v>1</v>
      </c>
      <c r="J7" s="36">
        <v>1</v>
      </c>
      <c r="K7" s="117">
        <f>365/7*5</f>
        <v>260.71428571428572</v>
      </c>
      <c r="L7" s="3">
        <f t="shared" si="0"/>
        <v>0.95506849315068487</v>
      </c>
      <c r="M7" s="15" t="s">
        <v>1017</v>
      </c>
      <c r="N7" s="15" t="s">
        <v>997</v>
      </c>
    </row>
    <row r="8" spans="1:14" ht="56.25" x14ac:dyDescent="0.25">
      <c r="A8" s="21" t="s">
        <v>993</v>
      </c>
      <c r="B8" s="21">
        <v>9.3000000000000007</v>
      </c>
      <c r="C8" s="21" t="s">
        <v>345</v>
      </c>
      <c r="D8" s="9" t="s">
        <v>1008</v>
      </c>
      <c r="E8" s="9" t="s">
        <v>999</v>
      </c>
      <c r="F8" s="15"/>
      <c r="G8" s="19">
        <v>50</v>
      </c>
      <c r="H8" s="19" t="e">
        <f>G8*#REF!</f>
        <v>#REF!</v>
      </c>
      <c r="I8" s="36">
        <v>1</v>
      </c>
      <c r="J8" s="8">
        <v>2</v>
      </c>
      <c r="K8" s="117">
        <f>365/7</f>
        <v>52.142857142857146</v>
      </c>
      <c r="L8" s="19">
        <f t="shared" si="0"/>
        <v>1.9178082191780821</v>
      </c>
      <c r="M8" s="15" t="s">
        <v>1014</v>
      </c>
      <c r="N8" s="15"/>
    </row>
    <row r="9" spans="1:14" ht="22.5" x14ac:dyDescent="0.25">
      <c r="A9" s="21" t="s">
        <v>993</v>
      </c>
      <c r="B9" s="21">
        <v>9.3000000000000007</v>
      </c>
      <c r="C9" s="21" t="s">
        <v>345</v>
      </c>
      <c r="D9" s="9" t="s">
        <v>998</v>
      </c>
      <c r="E9" s="9" t="s">
        <v>999</v>
      </c>
      <c r="F9" s="21"/>
      <c r="G9" s="19">
        <v>260</v>
      </c>
      <c r="H9" s="19" t="e">
        <f>G9*#REF!</f>
        <v>#REF!</v>
      </c>
      <c r="I9" s="36">
        <v>12</v>
      </c>
      <c r="J9" s="8">
        <v>1</v>
      </c>
      <c r="K9" s="117">
        <f>365/7</f>
        <v>52.142857142857146</v>
      </c>
      <c r="L9" s="19">
        <f t="shared" si="0"/>
        <v>4.9863013698630132</v>
      </c>
      <c r="M9" s="15" t="s">
        <v>1018</v>
      </c>
      <c r="N9" s="21"/>
    </row>
    <row r="10" spans="1:14" ht="22.5" x14ac:dyDescent="0.25">
      <c r="A10" s="9" t="s">
        <v>993</v>
      </c>
      <c r="B10" s="15">
        <v>9.3000000000000007</v>
      </c>
      <c r="C10" s="21" t="s">
        <v>345</v>
      </c>
      <c r="D10" s="9" t="s">
        <v>1000</v>
      </c>
      <c r="E10" s="9" t="s">
        <v>999</v>
      </c>
      <c r="F10" s="21"/>
      <c r="G10" s="19">
        <v>240</v>
      </c>
      <c r="H10" s="19" t="e">
        <f>G10*#REF!</f>
        <v>#REF!</v>
      </c>
      <c r="I10" s="36">
        <v>12</v>
      </c>
      <c r="J10" s="8">
        <v>1</v>
      </c>
      <c r="K10" s="117">
        <f>365/7</f>
        <v>52.142857142857146</v>
      </c>
      <c r="L10" s="19">
        <f t="shared" si="0"/>
        <v>4.602739726027397</v>
      </c>
      <c r="M10" s="15" t="s">
        <v>1019</v>
      </c>
      <c r="N10" s="39"/>
    </row>
    <row r="11" spans="1:14" ht="26.25" customHeight="1" x14ac:dyDescent="0.25">
      <c r="A11" s="9" t="s">
        <v>993</v>
      </c>
      <c r="B11" s="15">
        <v>9.3000000000000007</v>
      </c>
      <c r="C11" s="21" t="s">
        <v>345</v>
      </c>
      <c r="D11" s="9" t="s">
        <v>1003</v>
      </c>
      <c r="E11" s="9" t="s">
        <v>1004</v>
      </c>
      <c r="F11" s="21"/>
      <c r="G11" s="19">
        <v>50</v>
      </c>
      <c r="H11" s="19" t="e">
        <f>G11*#REF!</f>
        <v>#REF!</v>
      </c>
      <c r="I11" s="36">
        <v>1</v>
      </c>
      <c r="J11" s="36">
        <v>2</v>
      </c>
      <c r="K11" s="117">
        <f>365/7</f>
        <v>52.142857142857146</v>
      </c>
      <c r="L11" s="19">
        <f t="shared" si="0"/>
        <v>1.9178082191780821</v>
      </c>
      <c r="M11" s="15" t="s">
        <v>1015</v>
      </c>
      <c r="N11" s="39"/>
    </row>
    <row r="12" spans="1:14" ht="48.75" customHeight="1" x14ac:dyDescent="0.25">
      <c r="A12" s="9" t="s">
        <v>993</v>
      </c>
      <c r="B12" s="15">
        <v>9.3000000000000007</v>
      </c>
      <c r="C12" s="21" t="s">
        <v>345</v>
      </c>
      <c r="D12" s="9" t="s">
        <v>1009</v>
      </c>
      <c r="E12" s="9" t="s">
        <v>1001</v>
      </c>
      <c r="F12" s="15"/>
      <c r="G12" s="19">
        <v>50</v>
      </c>
      <c r="H12" s="19" t="e">
        <f>G12*#REF!</f>
        <v>#REF!</v>
      </c>
      <c r="I12" s="36">
        <v>1</v>
      </c>
      <c r="J12" s="8">
        <v>1</v>
      </c>
      <c r="K12" s="117">
        <f>365/7*10</f>
        <v>521.42857142857144</v>
      </c>
      <c r="L12" s="19">
        <f t="shared" si="0"/>
        <v>9.5890410958904104E-2</v>
      </c>
      <c r="M12" s="15" t="s">
        <v>1010</v>
      </c>
      <c r="N12" s="15"/>
    </row>
    <row r="13" spans="1:14" ht="33.75" x14ac:dyDescent="0.25">
      <c r="A13" s="9" t="s">
        <v>993</v>
      </c>
      <c r="B13" s="15">
        <v>9.5</v>
      </c>
      <c r="C13" s="21" t="s">
        <v>345</v>
      </c>
      <c r="D13" s="9" t="s">
        <v>1011</v>
      </c>
      <c r="E13" s="9" t="s">
        <v>1002</v>
      </c>
      <c r="F13" s="15"/>
      <c r="G13" s="19">
        <v>15</v>
      </c>
      <c r="H13" s="19" t="e">
        <f>G13*#REF!</f>
        <v>#REF!</v>
      </c>
      <c r="I13" s="36">
        <v>1</v>
      </c>
      <c r="J13" s="8">
        <v>1</v>
      </c>
      <c r="K13" s="117">
        <f>365/7</f>
        <v>52.142857142857146</v>
      </c>
      <c r="L13" s="19">
        <f t="shared" si="0"/>
        <v>0.28767123287671231</v>
      </c>
      <c r="M13" s="15" t="s">
        <v>1012</v>
      </c>
      <c r="N13" s="15"/>
    </row>
    <row r="15" spans="1:14" x14ac:dyDescent="0.25">
      <c r="D15" s="6" t="s">
        <v>1499</v>
      </c>
      <c r="E15" s="101">
        <f>SUM(L5:L13)</f>
        <v>15.355871232876712</v>
      </c>
    </row>
  </sheetData>
  <pageMargins left="0.7" right="0.7" top="0.75" bottom="0.75" header="0.3" footer="0.3"/>
  <pageSetup paperSize="9" scale="5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815E7E-0ECD-4FE0-99D5-B598DB63D263}">
  <dimension ref="A1:M18"/>
  <sheetViews>
    <sheetView view="pageBreakPreview" zoomScaleNormal="80" zoomScaleSheetLayoutView="100" workbookViewId="0"/>
  </sheetViews>
  <sheetFormatPr defaultRowHeight="15" x14ac:dyDescent="0.25"/>
  <cols>
    <col min="1" max="1" width="6" customWidth="1"/>
    <col min="2" max="2" width="7.28515625" customWidth="1"/>
    <col min="3" max="3" width="6.85546875" customWidth="1"/>
    <col min="4" max="4" width="24.140625" customWidth="1"/>
    <col min="5" max="5" width="10.7109375" customWidth="1"/>
    <col min="6" max="6" width="11.28515625" customWidth="1"/>
    <col min="7" max="7" width="7.42578125" customWidth="1"/>
    <col min="8" max="8" width="6.7109375" customWidth="1"/>
    <col min="9" max="9" width="7.42578125" customWidth="1"/>
    <col min="10" max="10" width="8.28515625" customWidth="1"/>
    <col min="11" max="11" width="7.140625" customWidth="1"/>
    <col min="12" max="12" width="34.140625" customWidth="1"/>
    <col min="13" max="13" width="31.42578125" customWidth="1"/>
  </cols>
  <sheetData>
    <row r="1" spans="1:13" x14ac:dyDescent="0.25">
      <c r="A1" s="137" t="s">
        <v>1518</v>
      </c>
      <c r="B1" s="34"/>
      <c r="C1" s="21"/>
    </row>
    <row r="2" spans="1:13" x14ac:dyDescent="0.25">
      <c r="A2" s="34" t="s">
        <v>992</v>
      </c>
      <c r="B2" s="34"/>
      <c r="C2" s="34"/>
    </row>
    <row r="3" spans="1:13" x14ac:dyDescent="0.25">
      <c r="A3" s="34" t="s">
        <v>1467</v>
      </c>
      <c r="B3" s="34"/>
      <c r="C3" s="34"/>
    </row>
    <row r="4" spans="1:13" ht="22.5" x14ac:dyDescent="0.25">
      <c r="A4" s="13" t="s">
        <v>0</v>
      </c>
      <c r="B4" s="13" t="s">
        <v>1</v>
      </c>
      <c r="C4" s="13" t="s">
        <v>2</v>
      </c>
      <c r="D4" s="13" t="s">
        <v>3</v>
      </c>
      <c r="E4" s="13" t="s">
        <v>4</v>
      </c>
      <c r="F4" s="13" t="s">
        <v>6</v>
      </c>
      <c r="G4" s="14" t="s">
        <v>7</v>
      </c>
      <c r="H4" s="14" t="s">
        <v>8</v>
      </c>
      <c r="I4" s="13" t="s">
        <v>9</v>
      </c>
      <c r="J4" s="13" t="s">
        <v>10</v>
      </c>
      <c r="K4" s="14" t="s">
        <v>53</v>
      </c>
      <c r="L4" s="14" t="s">
        <v>12</v>
      </c>
      <c r="M4" s="13" t="s">
        <v>13</v>
      </c>
    </row>
    <row r="5" spans="1:13" ht="45" x14ac:dyDescent="0.25">
      <c r="A5" s="21" t="s">
        <v>43</v>
      </c>
      <c r="B5" s="21">
        <v>9.4</v>
      </c>
      <c r="C5" s="1" t="s">
        <v>345</v>
      </c>
      <c r="D5" s="21" t="s">
        <v>1020</v>
      </c>
      <c r="E5" s="21" t="s">
        <v>1020</v>
      </c>
      <c r="F5" s="21" t="s">
        <v>1021</v>
      </c>
      <c r="G5" s="16">
        <v>159</v>
      </c>
      <c r="H5" s="22">
        <v>1</v>
      </c>
      <c r="I5" s="17">
        <v>1</v>
      </c>
      <c r="J5" s="24">
        <f>365/7</f>
        <v>52.142857142857146</v>
      </c>
      <c r="K5" s="19">
        <f>G5*I5/J5</f>
        <v>3.0493150684931507</v>
      </c>
      <c r="L5" s="21"/>
      <c r="M5" s="15" t="s">
        <v>1022</v>
      </c>
    </row>
    <row r="6" spans="1:13" ht="78.75" x14ac:dyDescent="0.25">
      <c r="A6" s="1" t="s">
        <v>1023</v>
      </c>
      <c r="B6" s="1">
        <v>8.3000000000000007</v>
      </c>
      <c r="C6" s="21" t="s">
        <v>345</v>
      </c>
      <c r="D6" s="9" t="s">
        <v>1026</v>
      </c>
      <c r="E6" s="9" t="s">
        <v>1024</v>
      </c>
      <c r="F6" s="9" t="s">
        <v>50</v>
      </c>
      <c r="G6" s="19">
        <v>0</v>
      </c>
      <c r="H6" s="8">
        <v>1</v>
      </c>
      <c r="I6" s="37">
        <v>1</v>
      </c>
      <c r="J6" s="117">
        <v>0</v>
      </c>
      <c r="K6" s="19">
        <v>0</v>
      </c>
      <c r="L6" s="20" t="s">
        <v>1041</v>
      </c>
      <c r="M6" s="26" t="s">
        <v>1025</v>
      </c>
    </row>
    <row r="7" spans="1:13" ht="56.25" x14ac:dyDescent="0.25">
      <c r="A7" s="1" t="s">
        <v>1023</v>
      </c>
      <c r="B7" s="1">
        <v>9.4</v>
      </c>
      <c r="C7" s="29" t="s">
        <v>345</v>
      </c>
      <c r="D7" s="1" t="s">
        <v>1027</v>
      </c>
      <c r="E7" s="9" t="s">
        <v>1027</v>
      </c>
      <c r="F7" s="9" t="s">
        <v>1028</v>
      </c>
      <c r="G7" s="19">
        <v>7.2114541023558081</v>
      </c>
      <c r="H7" s="8">
        <v>1</v>
      </c>
      <c r="I7" s="37">
        <v>1</v>
      </c>
      <c r="J7" s="117">
        <f>365/84*1</f>
        <v>4.3452380952380949</v>
      </c>
      <c r="K7" s="19">
        <f t="shared" ref="K7:K12" si="0">G7*I7/J7</f>
        <v>1.6596223139668163</v>
      </c>
      <c r="L7" s="20"/>
      <c r="M7" s="26" t="s">
        <v>1029</v>
      </c>
    </row>
    <row r="8" spans="1:13" ht="67.5" x14ac:dyDescent="0.25">
      <c r="A8" s="22" t="s">
        <v>1023</v>
      </c>
      <c r="B8" s="1">
        <v>9.4</v>
      </c>
      <c r="C8" s="29" t="s">
        <v>345</v>
      </c>
      <c r="D8" s="22" t="s">
        <v>1026</v>
      </c>
      <c r="E8" s="22" t="s">
        <v>1030</v>
      </c>
      <c r="F8" s="1"/>
      <c r="G8" s="19">
        <v>20.633631194151096</v>
      </c>
      <c r="H8" s="77">
        <v>1</v>
      </c>
      <c r="I8" s="135">
        <v>2</v>
      </c>
      <c r="J8" s="118">
        <v>1</v>
      </c>
      <c r="K8" s="19">
        <f t="shared" si="0"/>
        <v>41.267262388302193</v>
      </c>
      <c r="L8" s="1" t="s">
        <v>1042</v>
      </c>
      <c r="M8" s="1"/>
    </row>
    <row r="9" spans="1:13" ht="45" x14ac:dyDescent="0.25">
      <c r="A9" s="29" t="s">
        <v>1031</v>
      </c>
      <c r="B9" s="29">
        <v>9.6</v>
      </c>
      <c r="C9" s="29" t="s">
        <v>345</v>
      </c>
      <c r="D9" s="29" t="s">
        <v>1034</v>
      </c>
      <c r="E9" s="1" t="s">
        <v>1034</v>
      </c>
      <c r="F9" s="1" t="s">
        <v>1035</v>
      </c>
      <c r="G9" s="38">
        <v>412.28286189683865</v>
      </c>
      <c r="H9" s="77">
        <v>1</v>
      </c>
      <c r="I9" s="135">
        <v>2</v>
      </c>
      <c r="J9" s="61">
        <f>365/7</f>
        <v>52.142857142857146</v>
      </c>
      <c r="K9" s="19">
        <f t="shared" si="0"/>
        <v>15.813589223440387</v>
      </c>
      <c r="L9" s="15" t="s">
        <v>1043</v>
      </c>
      <c r="M9" s="32" t="s">
        <v>1044</v>
      </c>
    </row>
    <row r="10" spans="1:13" ht="33.75" x14ac:dyDescent="0.25">
      <c r="A10" s="29" t="s">
        <v>1031</v>
      </c>
      <c r="B10" s="29">
        <v>9.4</v>
      </c>
      <c r="C10" s="29" t="s">
        <v>345</v>
      </c>
      <c r="D10" s="29" t="s">
        <v>1034</v>
      </c>
      <c r="E10" s="1" t="s">
        <v>1045</v>
      </c>
      <c r="F10" s="1"/>
      <c r="G10" s="19">
        <v>103.16815597075548</v>
      </c>
      <c r="H10" s="29"/>
      <c r="I10" s="135">
        <v>2</v>
      </c>
      <c r="J10" s="61">
        <f>365/7</f>
        <v>52.142857142857146</v>
      </c>
      <c r="K10" s="19">
        <f t="shared" si="0"/>
        <v>3.9571347495632234</v>
      </c>
      <c r="L10" s="1" t="s">
        <v>1046</v>
      </c>
      <c r="M10" s="1"/>
    </row>
    <row r="11" spans="1:13" ht="33.75" x14ac:dyDescent="0.25">
      <c r="A11" s="31" t="s">
        <v>1023</v>
      </c>
      <c r="B11" s="31">
        <v>12.7</v>
      </c>
      <c r="C11" s="29" t="s">
        <v>345</v>
      </c>
      <c r="D11" s="32" t="s">
        <v>1032</v>
      </c>
      <c r="E11" s="21" t="s">
        <v>1033</v>
      </c>
      <c r="F11" s="21" t="s">
        <v>1036</v>
      </c>
      <c r="G11" s="19">
        <v>93</v>
      </c>
      <c r="H11" s="21"/>
      <c r="I11" s="37">
        <v>2</v>
      </c>
      <c r="J11" s="117">
        <f>365/7*10</f>
        <v>521.42857142857144</v>
      </c>
      <c r="K11" s="19">
        <f t="shared" si="0"/>
        <v>0.35671232876712328</v>
      </c>
      <c r="L11" s="15" t="s">
        <v>1047</v>
      </c>
      <c r="M11" s="15" t="s">
        <v>1037</v>
      </c>
    </row>
    <row r="12" spans="1:13" ht="22.5" x14ac:dyDescent="0.25">
      <c r="A12" s="31" t="s">
        <v>1023</v>
      </c>
      <c r="B12" s="31">
        <v>12.7</v>
      </c>
      <c r="C12" s="29" t="s">
        <v>345</v>
      </c>
      <c r="D12" s="32" t="s">
        <v>1032</v>
      </c>
      <c r="E12" s="31" t="s">
        <v>1038</v>
      </c>
      <c r="F12" s="32" t="s">
        <v>1039</v>
      </c>
      <c r="G12" s="134">
        <v>6.2201834862385326</v>
      </c>
      <c r="H12" s="31"/>
      <c r="I12" s="136">
        <v>2</v>
      </c>
      <c r="J12" s="119">
        <f>365/7*10</f>
        <v>521.42857142857144</v>
      </c>
      <c r="K12" s="19">
        <f t="shared" si="0"/>
        <v>2.385823802940807E-2</v>
      </c>
      <c r="L12" s="32" t="s">
        <v>1048</v>
      </c>
      <c r="M12" s="32" t="s">
        <v>1040</v>
      </c>
    </row>
    <row r="14" spans="1:13" x14ac:dyDescent="0.25">
      <c r="D14" s="6"/>
    </row>
    <row r="15" spans="1:13" x14ac:dyDescent="0.25">
      <c r="D15" s="6" t="s">
        <v>1501</v>
      </c>
      <c r="E15" s="120">
        <f>SUM(K6+K7+K8+K11+K12)</f>
        <v>43.307455269065535</v>
      </c>
    </row>
    <row r="16" spans="1:13" x14ac:dyDescent="0.25">
      <c r="D16" s="6" t="s">
        <v>1502</v>
      </c>
      <c r="E16" s="120">
        <f>K5</f>
        <v>3.0493150684931507</v>
      </c>
    </row>
    <row r="17" spans="4:5" x14ac:dyDescent="0.25">
      <c r="D17" s="6" t="s">
        <v>1503</v>
      </c>
      <c r="E17" s="121">
        <v>0</v>
      </c>
    </row>
    <row r="18" spans="4:5" x14ac:dyDescent="0.25">
      <c r="D18" s="6" t="s">
        <v>1504</v>
      </c>
      <c r="E18" s="120">
        <f>SUM(K9:K10)</f>
        <v>19.770723973003609</v>
      </c>
    </row>
  </sheetData>
  <pageMargins left="0.7" right="0.7" top="0.75" bottom="0.75" header="0.3" footer="0.3"/>
  <pageSetup paperSize="9" scale="72" orientation="landscape"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D721FA-AA50-45BA-ABF4-0C812EC319C6}">
  <dimension ref="A1:V109"/>
  <sheetViews>
    <sheetView view="pageBreakPreview" zoomScaleNormal="100" zoomScaleSheetLayoutView="100" workbookViewId="0"/>
  </sheetViews>
  <sheetFormatPr defaultColWidth="8.7109375" defaultRowHeight="15" x14ac:dyDescent="0.25"/>
  <cols>
    <col min="1" max="1" width="6.140625" style="94" customWidth="1"/>
    <col min="2" max="2" width="7.140625" style="94" customWidth="1"/>
    <col min="3" max="3" width="7.42578125" style="94" customWidth="1"/>
    <col min="4" max="4" width="22" style="99" customWidth="1"/>
    <col min="5" max="5" width="14.5703125" style="94" customWidth="1"/>
    <col min="6" max="6" width="10" style="94" customWidth="1"/>
    <col min="7" max="7" width="8.42578125" style="94" customWidth="1"/>
    <col min="8" max="8" width="8.28515625" style="94" customWidth="1"/>
    <col min="9" max="9" width="8" style="94" customWidth="1"/>
    <col min="10" max="10" width="10.42578125" style="94" customWidth="1"/>
    <col min="11" max="11" width="8.42578125" style="94" customWidth="1"/>
    <col min="12" max="12" width="27.85546875" style="94" customWidth="1"/>
    <col min="13" max="13" width="30.42578125" style="94" customWidth="1"/>
    <col min="14" max="14" width="39.85546875" style="5" customWidth="1"/>
    <col min="20" max="20" width="9.5703125" bestFit="1" customWidth="1"/>
    <col min="21" max="21" width="10.42578125" bestFit="1" customWidth="1"/>
    <col min="23" max="16384" width="8.7109375" style="94"/>
  </cols>
  <sheetData>
    <row r="1" spans="1:22" x14ac:dyDescent="0.25">
      <c r="A1" s="137" t="s">
        <v>1518</v>
      </c>
    </row>
    <row r="2" spans="1:22" x14ac:dyDescent="0.25">
      <c r="A2" s="114" t="s">
        <v>1468</v>
      </c>
      <c r="N2" s="102"/>
      <c r="P2" s="95"/>
    </row>
    <row r="3" spans="1:22" x14ac:dyDescent="0.25">
      <c r="A3" s="114" t="s">
        <v>1469</v>
      </c>
      <c r="N3" s="102"/>
      <c r="P3" s="95"/>
    </row>
    <row r="4" spans="1:22" s="113" customFormat="1" ht="22.5" x14ac:dyDescent="0.2">
      <c r="A4" s="12" t="s">
        <v>0</v>
      </c>
      <c r="B4" s="12" t="s">
        <v>1</v>
      </c>
      <c r="C4" s="12" t="s">
        <v>2</v>
      </c>
      <c r="D4" s="12" t="s">
        <v>4</v>
      </c>
      <c r="E4" s="12" t="s">
        <v>5</v>
      </c>
      <c r="F4" s="12" t="s">
        <v>6</v>
      </c>
      <c r="G4" s="100" t="s">
        <v>7</v>
      </c>
      <c r="H4" s="100" t="s">
        <v>8</v>
      </c>
      <c r="I4" s="12" t="s">
        <v>9</v>
      </c>
      <c r="J4" s="13" t="s">
        <v>10</v>
      </c>
      <c r="K4" s="100" t="s">
        <v>11</v>
      </c>
      <c r="L4" s="100" t="s">
        <v>12</v>
      </c>
      <c r="M4" s="12" t="s">
        <v>13</v>
      </c>
      <c r="N4" s="103"/>
      <c r="O4" s="112"/>
      <c r="P4" s="5"/>
      <c r="Q4" s="5"/>
      <c r="R4" s="112"/>
      <c r="S4" s="112"/>
      <c r="T4" s="112"/>
      <c r="U4" s="112"/>
      <c r="V4" s="112"/>
    </row>
    <row r="5" spans="1:22" s="6" customFormat="1" ht="21.6" customHeight="1" x14ac:dyDescent="0.25">
      <c r="A5" s="2" t="s">
        <v>1082</v>
      </c>
      <c r="B5" s="5">
        <v>1.1000000000000001</v>
      </c>
      <c r="C5" s="2" t="s">
        <v>345</v>
      </c>
      <c r="D5" s="5" t="s">
        <v>1092</v>
      </c>
      <c r="E5" s="6" t="s">
        <v>1093</v>
      </c>
      <c r="F5" s="6" t="s">
        <v>28</v>
      </c>
      <c r="G5" s="126">
        <v>3.5798548094373865</v>
      </c>
      <c r="H5" s="84">
        <v>24</v>
      </c>
      <c r="I5" s="84">
        <v>1</v>
      </c>
      <c r="J5" s="129">
        <v>2.4</v>
      </c>
      <c r="K5" s="126">
        <f>G5*I5/J5</f>
        <v>1.4916061705989112</v>
      </c>
      <c r="L5" s="15" t="s">
        <v>1173</v>
      </c>
      <c r="M5" s="15" t="s">
        <v>1174</v>
      </c>
      <c r="N5" s="2"/>
      <c r="O5"/>
      <c r="P5"/>
      <c r="Q5"/>
      <c r="R5"/>
      <c r="S5"/>
      <c r="T5"/>
      <c r="U5"/>
      <c r="V5"/>
    </row>
    <row r="6" spans="1:22" s="6" customFormat="1" ht="22.5" x14ac:dyDescent="0.25">
      <c r="A6" s="2" t="s">
        <v>1082</v>
      </c>
      <c r="B6" s="5">
        <v>1.1000000000000001</v>
      </c>
      <c r="C6" s="2" t="s">
        <v>345</v>
      </c>
      <c r="D6" s="15" t="s">
        <v>1175</v>
      </c>
      <c r="E6" s="6" t="s">
        <v>28</v>
      </c>
      <c r="F6" s="6" t="s">
        <v>28</v>
      </c>
      <c r="G6" s="126">
        <v>1.4916061705989112</v>
      </c>
      <c r="H6" s="84" t="s">
        <v>1176</v>
      </c>
      <c r="I6" s="84">
        <v>2</v>
      </c>
      <c r="J6" s="129">
        <v>1.03</v>
      </c>
      <c r="K6" s="126">
        <f t="shared" ref="K6:K69" si="0">G6*I6/J6</f>
        <v>2.8963226613571091</v>
      </c>
      <c r="L6" s="15" t="s">
        <v>1177</v>
      </c>
      <c r="M6" s="15" t="s">
        <v>1087</v>
      </c>
      <c r="N6" s="2"/>
      <c r="O6"/>
      <c r="P6"/>
      <c r="Q6"/>
      <c r="R6"/>
      <c r="S6"/>
      <c r="T6"/>
      <c r="U6"/>
      <c r="V6"/>
    </row>
    <row r="7" spans="1:22" s="6" customFormat="1" ht="22.5" x14ac:dyDescent="0.25">
      <c r="A7" s="2" t="s">
        <v>1082</v>
      </c>
      <c r="B7" s="5">
        <v>1.1000000000000001</v>
      </c>
      <c r="C7" s="2" t="s">
        <v>345</v>
      </c>
      <c r="D7" s="15" t="s">
        <v>1094</v>
      </c>
      <c r="E7" s="5" t="s">
        <v>28</v>
      </c>
      <c r="F7" s="5" t="s">
        <v>28</v>
      </c>
      <c r="G7" s="126">
        <v>0.704038112522686</v>
      </c>
      <c r="H7" s="127">
        <v>18</v>
      </c>
      <c r="I7" s="84">
        <v>2</v>
      </c>
      <c r="J7" s="129">
        <v>1.24</v>
      </c>
      <c r="K7" s="126">
        <f t="shared" si="0"/>
        <v>1.1355453427785258</v>
      </c>
      <c r="L7" s="15" t="s">
        <v>1178</v>
      </c>
      <c r="M7" s="5" t="s">
        <v>1179</v>
      </c>
      <c r="N7" s="2"/>
      <c r="O7"/>
      <c r="P7"/>
      <c r="Q7"/>
      <c r="R7"/>
      <c r="S7"/>
      <c r="T7"/>
      <c r="U7"/>
      <c r="V7"/>
    </row>
    <row r="8" spans="1:22" s="6" customFormat="1" ht="22.5" x14ac:dyDescent="0.25">
      <c r="A8" s="2" t="s">
        <v>1082</v>
      </c>
      <c r="B8" s="5">
        <v>1.1000000000000001</v>
      </c>
      <c r="C8" s="2" t="s">
        <v>345</v>
      </c>
      <c r="D8" s="15" t="s">
        <v>1180</v>
      </c>
      <c r="E8" s="6" t="s">
        <v>1151</v>
      </c>
      <c r="F8" s="6" t="s">
        <v>28</v>
      </c>
      <c r="G8" s="126">
        <v>1.7899274047186933</v>
      </c>
      <c r="H8" s="84" t="s">
        <v>1099</v>
      </c>
      <c r="I8" s="84">
        <v>1</v>
      </c>
      <c r="J8" s="129">
        <v>1.18</v>
      </c>
      <c r="K8" s="126">
        <f t="shared" si="0"/>
        <v>1.5168876311175368</v>
      </c>
      <c r="L8" s="15" t="s">
        <v>1181</v>
      </c>
      <c r="M8" s="15" t="s">
        <v>1182</v>
      </c>
      <c r="N8" s="2"/>
      <c r="O8"/>
      <c r="P8"/>
      <c r="Q8"/>
      <c r="R8"/>
      <c r="S8"/>
      <c r="T8"/>
      <c r="U8"/>
      <c r="V8"/>
    </row>
    <row r="9" spans="1:22" s="6" customFormat="1" x14ac:dyDescent="0.25">
      <c r="A9" s="2" t="s">
        <v>1082</v>
      </c>
      <c r="B9" s="5">
        <v>1.1000000000000001</v>
      </c>
      <c r="C9" s="2" t="s">
        <v>345</v>
      </c>
      <c r="D9" s="15" t="s">
        <v>1183</v>
      </c>
      <c r="E9" s="6" t="s">
        <v>28</v>
      </c>
      <c r="F9" s="6" t="s">
        <v>28</v>
      </c>
      <c r="G9" s="126">
        <v>1.0739564428312161</v>
      </c>
      <c r="H9" s="84" t="s">
        <v>1101</v>
      </c>
      <c r="I9" s="84">
        <v>1</v>
      </c>
      <c r="J9" s="129">
        <v>6</v>
      </c>
      <c r="K9" s="126">
        <f t="shared" si="0"/>
        <v>0.17899274047186933</v>
      </c>
      <c r="L9" s="15" t="s">
        <v>1118</v>
      </c>
      <c r="M9" s="15" t="s">
        <v>1184</v>
      </c>
      <c r="N9" s="2"/>
      <c r="O9"/>
      <c r="P9"/>
      <c r="Q9"/>
      <c r="R9"/>
      <c r="S9"/>
      <c r="T9"/>
      <c r="U9"/>
      <c r="V9"/>
    </row>
    <row r="10" spans="1:22" s="6" customFormat="1" ht="19.5" customHeight="1" x14ac:dyDescent="0.25">
      <c r="A10" s="2" t="s">
        <v>1082</v>
      </c>
      <c r="B10" s="5">
        <v>1.1000000000000001</v>
      </c>
      <c r="C10" s="2" t="s">
        <v>345</v>
      </c>
      <c r="D10" s="15" t="s">
        <v>1084</v>
      </c>
      <c r="E10" s="6" t="s">
        <v>28</v>
      </c>
      <c r="F10" s="6" t="s">
        <v>28</v>
      </c>
      <c r="G10" s="126">
        <v>3.5798548094373865</v>
      </c>
      <c r="H10" s="84" t="s">
        <v>1085</v>
      </c>
      <c r="I10" s="84">
        <v>1</v>
      </c>
      <c r="J10" s="129">
        <v>1.43</v>
      </c>
      <c r="K10" s="126">
        <f t="shared" si="0"/>
        <v>2.5033949716345361</v>
      </c>
      <c r="L10" s="15" t="s">
        <v>1185</v>
      </c>
      <c r="M10" s="15" t="s">
        <v>1086</v>
      </c>
      <c r="N10" s="2"/>
      <c r="O10"/>
      <c r="P10"/>
      <c r="Q10"/>
      <c r="R10"/>
      <c r="S10"/>
      <c r="T10"/>
      <c r="U10"/>
      <c r="V10"/>
    </row>
    <row r="11" spans="1:22" s="6" customFormat="1" ht="22.5" x14ac:dyDescent="0.25">
      <c r="A11" s="2" t="s">
        <v>1082</v>
      </c>
      <c r="B11" s="5">
        <v>1.1000000000000001</v>
      </c>
      <c r="C11" s="2" t="s">
        <v>345</v>
      </c>
      <c r="D11" s="15" t="s">
        <v>1186</v>
      </c>
      <c r="E11" s="6" t="s">
        <v>28</v>
      </c>
      <c r="F11" s="6" t="s">
        <v>28</v>
      </c>
      <c r="G11" s="126">
        <v>1.0739564428312161</v>
      </c>
      <c r="H11" s="84" t="s">
        <v>1089</v>
      </c>
      <c r="I11" s="84">
        <v>3</v>
      </c>
      <c r="J11" s="129">
        <v>1.34</v>
      </c>
      <c r="K11" s="126">
        <f t="shared" si="0"/>
        <v>2.4043800958907822</v>
      </c>
      <c r="L11" s="15" t="s">
        <v>1187</v>
      </c>
      <c r="M11" s="15" t="s">
        <v>1090</v>
      </c>
      <c r="N11" s="2"/>
      <c r="O11"/>
      <c r="P11"/>
      <c r="Q11"/>
      <c r="R11"/>
      <c r="S11"/>
      <c r="T11"/>
      <c r="U11"/>
      <c r="V11"/>
    </row>
    <row r="12" spans="1:22" s="6" customFormat="1" x14ac:dyDescent="0.25">
      <c r="A12" s="2" t="s">
        <v>1082</v>
      </c>
      <c r="B12" s="5">
        <v>1.1000000000000001</v>
      </c>
      <c r="C12" s="2" t="s">
        <v>345</v>
      </c>
      <c r="D12" s="15" t="s">
        <v>1188</v>
      </c>
      <c r="E12" s="6" t="s">
        <v>1189</v>
      </c>
      <c r="F12" s="6" t="s">
        <v>28</v>
      </c>
      <c r="G12" s="126">
        <v>2.3865698729582578</v>
      </c>
      <c r="H12" s="84" t="s">
        <v>1099</v>
      </c>
      <c r="I12" s="84">
        <v>1</v>
      </c>
      <c r="J12" s="129">
        <v>1.79</v>
      </c>
      <c r="K12" s="126">
        <f t="shared" si="0"/>
        <v>1.3332792586358981</v>
      </c>
      <c r="L12" s="15" t="s">
        <v>1190</v>
      </c>
      <c r="M12" s="15" t="s">
        <v>1191</v>
      </c>
      <c r="N12" s="2"/>
      <c r="O12"/>
      <c r="P12"/>
      <c r="Q12"/>
      <c r="R12"/>
      <c r="S12"/>
      <c r="T12"/>
      <c r="U12"/>
      <c r="V12"/>
    </row>
    <row r="13" spans="1:22" s="6" customFormat="1" ht="17.100000000000001" customHeight="1" x14ac:dyDescent="0.25">
      <c r="A13" s="2" t="s">
        <v>1082</v>
      </c>
      <c r="B13" s="5">
        <v>1.1000000000000001</v>
      </c>
      <c r="C13" s="2" t="s">
        <v>345</v>
      </c>
      <c r="D13" s="15" t="s">
        <v>1192</v>
      </c>
      <c r="E13" s="6" t="s">
        <v>28</v>
      </c>
      <c r="F13" s="6" t="s">
        <v>28</v>
      </c>
      <c r="G13" s="126">
        <v>1.5512704174228678</v>
      </c>
      <c r="H13" s="84">
        <v>2</v>
      </c>
      <c r="I13" s="84">
        <v>1</v>
      </c>
      <c r="J13" s="129">
        <v>1</v>
      </c>
      <c r="K13" s="126">
        <f t="shared" si="0"/>
        <v>1.5512704174228678</v>
      </c>
      <c r="L13" s="15" t="s">
        <v>1193</v>
      </c>
      <c r="M13" s="15" t="s">
        <v>1194</v>
      </c>
      <c r="N13" s="2"/>
      <c r="O13"/>
      <c r="P13"/>
      <c r="Q13"/>
      <c r="R13"/>
      <c r="S13"/>
      <c r="T13"/>
      <c r="U13"/>
      <c r="V13"/>
    </row>
    <row r="14" spans="1:22" s="6" customFormat="1" ht="22.5" x14ac:dyDescent="0.25">
      <c r="A14" s="2" t="s">
        <v>1082</v>
      </c>
      <c r="B14" s="5">
        <v>1.1000000000000001</v>
      </c>
      <c r="C14" s="2" t="s">
        <v>345</v>
      </c>
      <c r="D14" s="15" t="s">
        <v>1195</v>
      </c>
      <c r="E14" s="6" t="s">
        <v>1095</v>
      </c>
      <c r="F14" s="6" t="s">
        <v>28</v>
      </c>
      <c r="G14" s="126">
        <v>0.94269509981851185</v>
      </c>
      <c r="H14" s="84">
        <v>6</v>
      </c>
      <c r="I14" s="84">
        <v>1</v>
      </c>
      <c r="J14" s="129">
        <v>1</v>
      </c>
      <c r="K14" s="126">
        <f t="shared" si="0"/>
        <v>0.94269509981851185</v>
      </c>
      <c r="L14" s="15" t="s">
        <v>1196</v>
      </c>
      <c r="M14" s="15" t="s">
        <v>1152</v>
      </c>
      <c r="N14" s="2"/>
      <c r="O14"/>
      <c r="P14"/>
      <c r="Q14"/>
      <c r="R14"/>
      <c r="S14"/>
      <c r="T14"/>
      <c r="U14"/>
      <c r="V14"/>
    </row>
    <row r="15" spans="1:22" s="6" customFormat="1" x14ac:dyDescent="0.25">
      <c r="A15" s="2" t="s">
        <v>1082</v>
      </c>
      <c r="B15" s="5">
        <v>1.1000000000000001</v>
      </c>
      <c r="C15" s="2" t="s">
        <v>345</v>
      </c>
      <c r="D15" s="15" t="s">
        <v>1197</v>
      </c>
      <c r="E15" s="6" t="s">
        <v>28</v>
      </c>
      <c r="F15" s="6" t="s">
        <v>28</v>
      </c>
      <c r="G15" s="126">
        <v>1.6705989110707804</v>
      </c>
      <c r="H15" s="84">
        <v>10</v>
      </c>
      <c r="I15" s="84">
        <v>1</v>
      </c>
      <c r="J15" s="129">
        <v>1</v>
      </c>
      <c r="K15" s="126">
        <f t="shared" si="0"/>
        <v>1.6705989110707804</v>
      </c>
      <c r="L15" s="15" t="s">
        <v>1198</v>
      </c>
      <c r="M15" s="15" t="s">
        <v>1199</v>
      </c>
      <c r="N15" s="2"/>
      <c r="O15"/>
      <c r="P15"/>
      <c r="Q15"/>
      <c r="R15"/>
      <c r="S15"/>
      <c r="T15"/>
      <c r="U15"/>
      <c r="V15"/>
    </row>
    <row r="16" spans="1:22" s="6" customFormat="1" ht="22.5" x14ac:dyDescent="0.25">
      <c r="A16" s="2" t="s">
        <v>1082</v>
      </c>
      <c r="B16" s="5">
        <v>1.1000000000000001</v>
      </c>
      <c r="C16" s="2" t="s">
        <v>345</v>
      </c>
      <c r="D16" s="15" t="s">
        <v>1200</v>
      </c>
      <c r="E16" s="6" t="s">
        <v>28</v>
      </c>
      <c r="F16" s="6" t="s">
        <v>28</v>
      </c>
      <c r="G16" s="126">
        <v>2.7445553539019962</v>
      </c>
      <c r="H16" s="84" t="s">
        <v>1107</v>
      </c>
      <c r="I16" s="84">
        <v>1</v>
      </c>
      <c r="J16" s="129">
        <v>15.38</v>
      </c>
      <c r="K16" s="126">
        <f t="shared" si="0"/>
        <v>0.1784496328934978</v>
      </c>
      <c r="L16" s="15" t="s">
        <v>1201</v>
      </c>
      <c r="M16" s="15" t="s">
        <v>1202</v>
      </c>
      <c r="N16" s="2"/>
      <c r="O16"/>
      <c r="P16"/>
      <c r="Q16"/>
      <c r="R16"/>
      <c r="S16"/>
      <c r="T16"/>
      <c r="U16"/>
      <c r="V16"/>
    </row>
    <row r="17" spans="1:22" s="6" customFormat="1" ht="33.75" x14ac:dyDescent="0.25">
      <c r="A17" s="2" t="s">
        <v>1082</v>
      </c>
      <c r="B17" s="5">
        <v>1.1000000000000001</v>
      </c>
      <c r="C17" s="2" t="s">
        <v>345</v>
      </c>
      <c r="D17" s="15" t="s">
        <v>1203</v>
      </c>
      <c r="E17" s="2" t="s">
        <v>1204</v>
      </c>
      <c r="F17" s="6" t="s">
        <v>28</v>
      </c>
      <c r="G17" s="126">
        <v>2.1479128856624321</v>
      </c>
      <c r="H17" s="84">
        <v>10</v>
      </c>
      <c r="I17" s="84">
        <v>1</v>
      </c>
      <c r="J17" s="129">
        <v>1</v>
      </c>
      <c r="K17" s="126">
        <f t="shared" si="0"/>
        <v>2.1479128856624321</v>
      </c>
      <c r="L17" s="15" t="s">
        <v>1205</v>
      </c>
      <c r="M17" s="15" t="s">
        <v>1206</v>
      </c>
      <c r="N17" s="2"/>
      <c r="O17"/>
      <c r="P17"/>
      <c r="Q17"/>
      <c r="R17"/>
      <c r="S17"/>
      <c r="T17"/>
      <c r="U17"/>
      <c r="V17"/>
    </row>
    <row r="18" spans="1:22" s="6" customFormat="1" x14ac:dyDescent="0.25">
      <c r="A18" s="2" t="s">
        <v>1082</v>
      </c>
      <c r="B18" s="5">
        <v>1.1000000000000001</v>
      </c>
      <c r="C18" s="2" t="s">
        <v>345</v>
      </c>
      <c r="D18" s="15" t="s">
        <v>1207</v>
      </c>
      <c r="E18" s="6" t="s">
        <v>28</v>
      </c>
      <c r="F18" s="6" t="s">
        <v>28</v>
      </c>
      <c r="G18" s="126">
        <v>3.2815335753176047</v>
      </c>
      <c r="H18" s="84">
        <v>20</v>
      </c>
      <c r="I18" s="84">
        <v>1</v>
      </c>
      <c r="J18" s="129">
        <v>10</v>
      </c>
      <c r="K18" s="126">
        <f t="shared" si="0"/>
        <v>0.32815335753176045</v>
      </c>
      <c r="L18" s="15" t="s">
        <v>1208</v>
      </c>
      <c r="M18" s="15" t="s">
        <v>1153</v>
      </c>
      <c r="N18" s="2"/>
      <c r="O18"/>
      <c r="P18"/>
      <c r="Q18"/>
      <c r="R18"/>
      <c r="S18"/>
      <c r="T18"/>
      <c r="U18"/>
      <c r="V18"/>
    </row>
    <row r="19" spans="1:22" s="6" customFormat="1" x14ac:dyDescent="0.25">
      <c r="A19" s="2" t="s">
        <v>1082</v>
      </c>
      <c r="B19" s="5">
        <v>1.1000000000000001</v>
      </c>
      <c r="C19" s="2" t="s">
        <v>345</v>
      </c>
      <c r="D19" s="15" t="s">
        <v>1097</v>
      </c>
      <c r="E19" s="6" t="s">
        <v>28</v>
      </c>
      <c r="F19" s="6" t="s">
        <v>28</v>
      </c>
      <c r="G19" s="126">
        <v>3.8781760435571688</v>
      </c>
      <c r="H19" s="84" t="s">
        <v>1089</v>
      </c>
      <c r="I19" s="84">
        <v>1</v>
      </c>
      <c r="J19" s="129">
        <v>5.56</v>
      </c>
      <c r="K19" s="126">
        <f t="shared" si="0"/>
        <v>0.69751367689877142</v>
      </c>
      <c r="L19" s="15" t="s">
        <v>1209</v>
      </c>
      <c r="M19" s="15" t="s">
        <v>1098</v>
      </c>
      <c r="N19" s="2"/>
      <c r="O19"/>
      <c r="P19"/>
      <c r="Q19"/>
      <c r="R19"/>
      <c r="S19"/>
      <c r="T19"/>
      <c r="U19"/>
      <c r="V19"/>
    </row>
    <row r="20" spans="1:22" s="6" customFormat="1" x14ac:dyDescent="0.25">
      <c r="A20" s="2" t="s">
        <v>1082</v>
      </c>
      <c r="B20" s="5">
        <v>1.1000000000000001</v>
      </c>
      <c r="C20" s="2" t="s">
        <v>345</v>
      </c>
      <c r="D20" s="15" t="s">
        <v>1210</v>
      </c>
      <c r="E20" s="6" t="s">
        <v>28</v>
      </c>
      <c r="F20" s="6" t="s">
        <v>28</v>
      </c>
      <c r="G20" s="126">
        <v>1.312613430127042</v>
      </c>
      <c r="H20" s="84" t="s">
        <v>1099</v>
      </c>
      <c r="I20" s="84">
        <v>1</v>
      </c>
      <c r="J20" s="129">
        <v>1.56</v>
      </c>
      <c r="K20" s="126">
        <f t="shared" si="0"/>
        <v>0.84141886546605249</v>
      </c>
      <c r="L20" s="15" t="s">
        <v>1211</v>
      </c>
      <c r="M20" s="15" t="s">
        <v>1212</v>
      </c>
      <c r="N20" s="2"/>
      <c r="O20"/>
      <c r="P20"/>
      <c r="Q20"/>
      <c r="R20"/>
      <c r="S20"/>
      <c r="T20"/>
      <c r="U20"/>
      <c r="V20"/>
    </row>
    <row r="21" spans="1:22" s="6" customFormat="1" x14ac:dyDescent="0.25">
      <c r="A21" s="2" t="s">
        <v>1082</v>
      </c>
      <c r="B21" s="5">
        <v>1.1000000000000001</v>
      </c>
      <c r="C21" s="2" t="s">
        <v>345</v>
      </c>
      <c r="D21" s="15" t="s">
        <v>1100</v>
      </c>
      <c r="E21" s="6" t="s">
        <v>28</v>
      </c>
      <c r="F21" s="6" t="s">
        <v>28</v>
      </c>
      <c r="G21" s="126">
        <v>0.71597096188747733</v>
      </c>
      <c r="H21" s="84" t="s">
        <v>1101</v>
      </c>
      <c r="I21" s="84">
        <v>1</v>
      </c>
      <c r="J21" s="129">
        <v>6</v>
      </c>
      <c r="K21" s="126">
        <f t="shared" si="0"/>
        <v>0.11932849364791288</v>
      </c>
      <c r="L21" s="15" t="s">
        <v>1102</v>
      </c>
      <c r="M21" s="15" t="s">
        <v>1213</v>
      </c>
      <c r="N21" s="2"/>
      <c r="O21"/>
      <c r="P21"/>
      <c r="Q21"/>
      <c r="R21"/>
      <c r="S21"/>
      <c r="T21"/>
      <c r="U21"/>
      <c r="V21"/>
    </row>
    <row r="22" spans="1:22" s="6" customFormat="1" ht="22.5" x14ac:dyDescent="0.25">
      <c r="A22" s="2" t="s">
        <v>1082</v>
      </c>
      <c r="B22" s="5">
        <v>1.1000000000000001</v>
      </c>
      <c r="C22" s="2" t="s">
        <v>345</v>
      </c>
      <c r="D22" s="15" t="s">
        <v>1214</v>
      </c>
      <c r="E22" s="6" t="s">
        <v>1215</v>
      </c>
      <c r="F22" s="6" t="s">
        <v>28</v>
      </c>
      <c r="G22" s="126">
        <v>3.4485934664246827</v>
      </c>
      <c r="H22" s="84">
        <v>21</v>
      </c>
      <c r="I22" s="84">
        <v>1</v>
      </c>
      <c r="J22" s="129">
        <v>5.25</v>
      </c>
      <c r="K22" s="126">
        <f t="shared" si="0"/>
        <v>0.65687494598565388</v>
      </c>
      <c r="L22" s="15" t="s">
        <v>1216</v>
      </c>
      <c r="M22" s="15" t="s">
        <v>1217</v>
      </c>
      <c r="N22" s="2"/>
      <c r="O22"/>
      <c r="P22"/>
      <c r="Q22"/>
      <c r="R22"/>
      <c r="S22"/>
      <c r="T22"/>
      <c r="U22"/>
      <c r="V22"/>
    </row>
    <row r="23" spans="1:22" s="6" customFormat="1" ht="20.100000000000001" customHeight="1" x14ac:dyDescent="0.25">
      <c r="A23" s="2" t="s">
        <v>1082</v>
      </c>
      <c r="B23" s="5">
        <v>1.1000000000000001</v>
      </c>
      <c r="C23" s="2" t="s">
        <v>345</v>
      </c>
      <c r="D23" s="15" t="s">
        <v>1218</v>
      </c>
      <c r="E23" s="6" t="s">
        <v>28</v>
      </c>
      <c r="F23" s="6" t="s">
        <v>28</v>
      </c>
      <c r="G23" s="126">
        <v>2.9832123411978224</v>
      </c>
      <c r="H23" s="84" t="s">
        <v>1085</v>
      </c>
      <c r="I23" s="84">
        <v>1</v>
      </c>
      <c r="J23" s="129">
        <v>1.25</v>
      </c>
      <c r="K23" s="126">
        <f t="shared" si="0"/>
        <v>2.3865698729582578</v>
      </c>
      <c r="L23" s="15" t="s">
        <v>1219</v>
      </c>
      <c r="M23" s="15" t="s">
        <v>1220</v>
      </c>
      <c r="N23" s="2"/>
      <c r="O23"/>
      <c r="P23"/>
      <c r="Q23"/>
      <c r="R23"/>
      <c r="S23"/>
      <c r="T23"/>
      <c r="U23"/>
      <c r="V23"/>
    </row>
    <row r="24" spans="1:22" s="6" customFormat="1" ht="22.5" x14ac:dyDescent="0.25">
      <c r="A24" s="2" t="s">
        <v>1082</v>
      </c>
      <c r="B24" s="5">
        <v>1.1000000000000001</v>
      </c>
      <c r="C24" s="2" t="s">
        <v>345</v>
      </c>
      <c r="D24" s="15" t="s">
        <v>1103</v>
      </c>
      <c r="E24" s="6" t="s">
        <v>28</v>
      </c>
      <c r="F24" s="6" t="s">
        <v>28</v>
      </c>
      <c r="G24" s="126">
        <v>0.59664246823956446</v>
      </c>
      <c r="H24" s="84">
        <v>28</v>
      </c>
      <c r="I24" s="84">
        <v>2</v>
      </c>
      <c r="J24" s="129">
        <v>1.87</v>
      </c>
      <c r="K24" s="126">
        <f t="shared" si="0"/>
        <v>0.63812028688723466</v>
      </c>
      <c r="L24" s="15" t="s">
        <v>1221</v>
      </c>
      <c r="M24" s="15" t="s">
        <v>1222</v>
      </c>
      <c r="N24" s="2"/>
      <c r="O24"/>
      <c r="P24"/>
      <c r="Q24"/>
      <c r="R24"/>
      <c r="S24"/>
      <c r="T24"/>
      <c r="U24"/>
      <c r="V24"/>
    </row>
    <row r="25" spans="1:22" s="6" customFormat="1" ht="20.100000000000001" customHeight="1" x14ac:dyDescent="0.25">
      <c r="A25" s="2" t="s">
        <v>1082</v>
      </c>
      <c r="B25" s="5">
        <v>1.1000000000000001</v>
      </c>
      <c r="C25" s="2" t="s">
        <v>345</v>
      </c>
      <c r="D25" s="15" t="s">
        <v>1083</v>
      </c>
      <c r="E25" s="6" t="s">
        <v>28</v>
      </c>
      <c r="F25" s="6" t="s">
        <v>28</v>
      </c>
      <c r="G25" s="126">
        <v>1.312613430127042</v>
      </c>
      <c r="H25" s="84">
        <v>80</v>
      </c>
      <c r="I25" s="84">
        <v>1</v>
      </c>
      <c r="J25" s="129">
        <v>1.21</v>
      </c>
      <c r="K25" s="126">
        <f t="shared" si="0"/>
        <v>1.0848044877082992</v>
      </c>
      <c r="L25" s="15" t="s">
        <v>1223</v>
      </c>
      <c r="M25" s="15" t="s">
        <v>1150</v>
      </c>
      <c r="N25" s="2"/>
      <c r="O25"/>
      <c r="P25"/>
      <c r="Q25"/>
      <c r="R25"/>
      <c r="S25"/>
      <c r="T25"/>
      <c r="U25"/>
      <c r="V25"/>
    </row>
    <row r="26" spans="1:22" s="6" customFormat="1" ht="22.5" x14ac:dyDescent="0.25">
      <c r="A26" s="2" t="s">
        <v>1082</v>
      </c>
      <c r="B26" s="5">
        <v>1.1000000000000001</v>
      </c>
      <c r="C26" s="2" t="s">
        <v>345</v>
      </c>
      <c r="D26" s="15" t="s">
        <v>1104</v>
      </c>
      <c r="E26" s="6" t="s">
        <v>28</v>
      </c>
      <c r="F26" s="6" t="s">
        <v>28</v>
      </c>
      <c r="G26" s="126">
        <v>0.51311252268602547</v>
      </c>
      <c r="H26" s="84">
        <v>1</v>
      </c>
      <c r="I26" s="84">
        <v>6</v>
      </c>
      <c r="J26" s="129">
        <v>1</v>
      </c>
      <c r="K26" s="126">
        <f t="shared" si="0"/>
        <v>3.0786751361161526</v>
      </c>
      <c r="L26" s="15" t="s">
        <v>1224</v>
      </c>
      <c r="M26" s="15" t="s">
        <v>1225</v>
      </c>
      <c r="N26" s="2"/>
      <c r="O26"/>
      <c r="P26"/>
      <c r="Q26"/>
      <c r="R26"/>
      <c r="S26"/>
      <c r="T26"/>
      <c r="U26"/>
      <c r="V26"/>
    </row>
    <row r="27" spans="1:22" s="6" customFormat="1" ht="15.6" customHeight="1" x14ac:dyDescent="0.25">
      <c r="A27" s="2" t="s">
        <v>1082</v>
      </c>
      <c r="B27" s="5">
        <v>1.1000000000000001</v>
      </c>
      <c r="C27" s="2" t="s">
        <v>345</v>
      </c>
      <c r="D27" s="15" t="s">
        <v>1226</v>
      </c>
      <c r="E27" s="6" t="s">
        <v>28</v>
      </c>
      <c r="F27" s="6" t="s">
        <v>28</v>
      </c>
      <c r="G27" s="126">
        <v>1.1932849364791289</v>
      </c>
      <c r="H27" s="84">
        <v>2</v>
      </c>
      <c r="I27" s="84">
        <v>1</v>
      </c>
      <c r="J27" s="129">
        <v>1</v>
      </c>
      <c r="K27" s="126">
        <f t="shared" si="0"/>
        <v>1.1932849364791289</v>
      </c>
      <c r="L27" s="15" t="s">
        <v>1227</v>
      </c>
      <c r="M27" s="15" t="s">
        <v>1228</v>
      </c>
      <c r="N27" s="2"/>
      <c r="O27"/>
      <c r="P27"/>
      <c r="Q27"/>
      <c r="R27"/>
      <c r="S27"/>
      <c r="T27"/>
      <c r="U27"/>
      <c r="V27"/>
    </row>
    <row r="28" spans="1:22" s="6" customFormat="1" ht="18" customHeight="1" x14ac:dyDescent="0.25">
      <c r="A28" s="2" t="s">
        <v>1082</v>
      </c>
      <c r="B28" s="5">
        <v>1.1000000000000001</v>
      </c>
      <c r="C28" s="2" t="s">
        <v>345</v>
      </c>
      <c r="D28" s="15" t="s">
        <v>1229</v>
      </c>
      <c r="E28" s="6" t="s">
        <v>28</v>
      </c>
      <c r="F28" s="6" t="s">
        <v>28</v>
      </c>
      <c r="G28" s="126">
        <v>0.95462794918330318</v>
      </c>
      <c r="H28" s="84">
        <v>24</v>
      </c>
      <c r="I28" s="84">
        <v>1</v>
      </c>
      <c r="J28" s="129">
        <v>2.1800000000000002</v>
      </c>
      <c r="K28" s="126">
        <f t="shared" si="0"/>
        <v>0.43790272898316657</v>
      </c>
      <c r="L28" s="15" t="s">
        <v>1230</v>
      </c>
      <c r="M28" s="15" t="s">
        <v>1231</v>
      </c>
      <c r="N28" s="2"/>
      <c r="O28"/>
      <c r="P28"/>
      <c r="Q28"/>
      <c r="R28"/>
      <c r="S28"/>
      <c r="T28"/>
      <c r="U28"/>
      <c r="V28"/>
    </row>
    <row r="29" spans="1:22" s="6" customFormat="1" ht="14.45" customHeight="1" x14ac:dyDescent="0.25">
      <c r="A29" s="2" t="s">
        <v>1082</v>
      </c>
      <c r="B29" s="5">
        <v>1.1000000000000001</v>
      </c>
      <c r="C29" s="2" t="s">
        <v>345</v>
      </c>
      <c r="D29" s="15" t="s">
        <v>1232</v>
      </c>
      <c r="E29" s="6" t="s">
        <v>28</v>
      </c>
      <c r="F29" s="6" t="s">
        <v>28</v>
      </c>
      <c r="G29" s="126">
        <v>1.0739564428312161</v>
      </c>
      <c r="H29" s="84" t="s">
        <v>1085</v>
      </c>
      <c r="I29" s="84">
        <v>1</v>
      </c>
      <c r="J29" s="129">
        <v>1</v>
      </c>
      <c r="K29" s="126">
        <f t="shared" si="0"/>
        <v>1.0739564428312161</v>
      </c>
      <c r="L29" s="15" t="s">
        <v>1233</v>
      </c>
      <c r="M29" s="15" t="s">
        <v>1234</v>
      </c>
      <c r="N29" s="2"/>
      <c r="O29"/>
      <c r="P29"/>
      <c r="Q29"/>
      <c r="R29"/>
      <c r="S29"/>
      <c r="T29"/>
      <c r="U29"/>
      <c r="V29"/>
    </row>
    <row r="30" spans="1:22" s="6" customFormat="1" ht="22.5" x14ac:dyDescent="0.25">
      <c r="A30" s="2" t="s">
        <v>1082</v>
      </c>
      <c r="B30" s="5">
        <v>1.1000000000000001</v>
      </c>
      <c r="C30" s="2" t="s">
        <v>345</v>
      </c>
      <c r="D30" s="15" t="s">
        <v>1235</v>
      </c>
      <c r="E30" s="6" t="s">
        <v>1236</v>
      </c>
      <c r="F30" s="6" t="s">
        <v>28</v>
      </c>
      <c r="G30" s="126">
        <v>1.1932849364791289</v>
      </c>
      <c r="H30" s="84">
        <v>6</v>
      </c>
      <c r="I30" s="84">
        <v>1</v>
      </c>
      <c r="J30" s="129">
        <v>1</v>
      </c>
      <c r="K30" s="126">
        <f t="shared" si="0"/>
        <v>1.1932849364791289</v>
      </c>
      <c r="L30" s="15" t="s">
        <v>1237</v>
      </c>
      <c r="M30" s="15" t="s">
        <v>1238</v>
      </c>
      <c r="N30" s="2"/>
      <c r="O30"/>
      <c r="P30"/>
      <c r="Q30"/>
      <c r="R30"/>
      <c r="S30"/>
      <c r="T30"/>
      <c r="U30"/>
      <c r="V30"/>
    </row>
    <row r="31" spans="1:22" s="6" customFormat="1" x14ac:dyDescent="0.25">
      <c r="A31" s="2" t="s">
        <v>1082</v>
      </c>
      <c r="B31" s="5">
        <v>1.1000000000000001</v>
      </c>
      <c r="C31" s="2" t="s">
        <v>345</v>
      </c>
      <c r="D31" s="15" t="s">
        <v>1156</v>
      </c>
      <c r="E31" s="6" t="s">
        <v>28</v>
      </c>
      <c r="F31" s="6" t="s">
        <v>28</v>
      </c>
      <c r="G31" s="126">
        <v>2.8638838475499093</v>
      </c>
      <c r="H31" s="84">
        <v>10</v>
      </c>
      <c r="I31" s="84">
        <v>1</v>
      </c>
      <c r="J31" s="129">
        <v>1</v>
      </c>
      <c r="K31" s="126">
        <f t="shared" si="0"/>
        <v>2.8638838475499093</v>
      </c>
      <c r="L31" s="15" t="s">
        <v>1239</v>
      </c>
      <c r="M31" s="2" t="s">
        <v>1240</v>
      </c>
      <c r="N31" s="2"/>
      <c r="O31"/>
      <c r="P31"/>
      <c r="Q31"/>
      <c r="R31"/>
      <c r="S31"/>
      <c r="T31"/>
      <c r="U31"/>
      <c r="V31"/>
    </row>
    <row r="32" spans="1:22" s="6" customFormat="1" ht="26.45" customHeight="1" x14ac:dyDescent="0.25">
      <c r="A32" s="2" t="s">
        <v>1082</v>
      </c>
      <c r="B32" s="5">
        <v>1.1000000000000001</v>
      </c>
      <c r="C32" s="2" t="s">
        <v>345</v>
      </c>
      <c r="D32" s="15" t="s">
        <v>1241</v>
      </c>
      <c r="E32" s="6" t="s">
        <v>28</v>
      </c>
      <c r="F32" s="6" t="s">
        <v>28</v>
      </c>
      <c r="G32" s="126">
        <v>0.60857531760435579</v>
      </c>
      <c r="H32" s="84">
        <v>1</v>
      </c>
      <c r="I32" s="84">
        <v>2</v>
      </c>
      <c r="J32" s="129">
        <v>1</v>
      </c>
      <c r="K32" s="126">
        <f t="shared" si="0"/>
        <v>1.2171506352087116</v>
      </c>
      <c r="L32" s="15" t="s">
        <v>1242</v>
      </c>
      <c r="M32" s="2" t="s">
        <v>1243</v>
      </c>
      <c r="N32" s="2"/>
      <c r="O32"/>
      <c r="P32"/>
      <c r="Q32"/>
      <c r="R32"/>
      <c r="S32"/>
      <c r="T32"/>
      <c r="U32"/>
      <c r="V32"/>
    </row>
    <row r="33" spans="1:22" s="6" customFormat="1" ht="18" customHeight="1" x14ac:dyDescent="0.25">
      <c r="A33" s="2" t="s">
        <v>1082</v>
      </c>
      <c r="B33" s="5">
        <v>1.1000000000000001</v>
      </c>
      <c r="C33" s="2" t="s">
        <v>345</v>
      </c>
      <c r="D33" s="15" t="s">
        <v>1244</v>
      </c>
      <c r="E33" s="6" t="s">
        <v>28</v>
      </c>
      <c r="F33" s="6" t="s">
        <v>28</v>
      </c>
      <c r="G33" s="126">
        <v>2.6848911070780401</v>
      </c>
      <c r="H33" s="84" t="s">
        <v>1112</v>
      </c>
      <c r="I33" s="84">
        <v>1</v>
      </c>
      <c r="J33" s="129">
        <v>1</v>
      </c>
      <c r="K33" s="126">
        <f t="shared" si="0"/>
        <v>2.6848911070780401</v>
      </c>
      <c r="L33" s="15" t="s">
        <v>1245</v>
      </c>
      <c r="M33" s="2" t="s">
        <v>1246</v>
      </c>
      <c r="N33" s="2"/>
      <c r="O33"/>
      <c r="P33"/>
      <c r="Q33"/>
      <c r="R33"/>
      <c r="S33"/>
      <c r="T33"/>
      <c r="U33"/>
      <c r="V33"/>
    </row>
    <row r="34" spans="1:22" s="6" customFormat="1" x14ac:dyDescent="0.25">
      <c r="A34" s="2" t="s">
        <v>1082</v>
      </c>
      <c r="B34" s="5">
        <v>1.1000000000000001</v>
      </c>
      <c r="C34" s="2" t="s">
        <v>345</v>
      </c>
      <c r="D34" s="15" t="s">
        <v>1247</v>
      </c>
      <c r="E34" s="6" t="s">
        <v>28</v>
      </c>
      <c r="F34" s="6" t="s">
        <v>28</v>
      </c>
      <c r="G34" s="126">
        <v>0.79950090744101643</v>
      </c>
      <c r="H34" s="84" t="s">
        <v>1248</v>
      </c>
      <c r="I34" s="84">
        <v>1</v>
      </c>
      <c r="J34" s="129">
        <v>1</v>
      </c>
      <c r="K34" s="126">
        <f t="shared" si="0"/>
        <v>0.79950090744101643</v>
      </c>
      <c r="L34" s="15" t="s">
        <v>1249</v>
      </c>
      <c r="M34" s="2" t="s">
        <v>1250</v>
      </c>
      <c r="N34" s="2"/>
      <c r="O34"/>
      <c r="P34"/>
      <c r="Q34"/>
      <c r="R34"/>
      <c r="S34"/>
      <c r="T34"/>
      <c r="U34"/>
      <c r="V34"/>
    </row>
    <row r="35" spans="1:22" s="6" customFormat="1" ht="22.5" x14ac:dyDescent="0.25">
      <c r="A35" s="2" t="s">
        <v>1082</v>
      </c>
      <c r="B35" s="5">
        <v>1.1000000000000001</v>
      </c>
      <c r="C35" s="2" t="s">
        <v>345</v>
      </c>
      <c r="D35" s="15" t="s">
        <v>1251</v>
      </c>
      <c r="E35" s="6" t="s">
        <v>28</v>
      </c>
      <c r="F35" s="6" t="s">
        <v>28</v>
      </c>
      <c r="G35" s="126">
        <v>0.59664246823956446</v>
      </c>
      <c r="H35" s="84" t="s">
        <v>1112</v>
      </c>
      <c r="I35" s="84">
        <v>1</v>
      </c>
      <c r="J35" s="129">
        <v>1.84</v>
      </c>
      <c r="K35" s="126">
        <f t="shared" si="0"/>
        <v>0.32426221099976327</v>
      </c>
      <c r="L35" s="15" t="s">
        <v>1252</v>
      </c>
      <c r="M35" s="2" t="s">
        <v>1253</v>
      </c>
      <c r="N35" s="2"/>
      <c r="O35"/>
      <c r="P35"/>
      <c r="Q35"/>
      <c r="R35"/>
      <c r="S35"/>
      <c r="T35"/>
      <c r="U35"/>
      <c r="V35"/>
    </row>
    <row r="36" spans="1:22" s="6" customFormat="1" x14ac:dyDescent="0.25">
      <c r="A36" s="2" t="s">
        <v>1082</v>
      </c>
      <c r="B36" s="5">
        <v>1.1000000000000001</v>
      </c>
      <c r="C36" s="2" t="s">
        <v>345</v>
      </c>
      <c r="D36" s="15" t="s">
        <v>1254</v>
      </c>
      <c r="E36" s="6" t="s">
        <v>28</v>
      </c>
      <c r="F36" s="6" t="s">
        <v>28</v>
      </c>
      <c r="G36" s="126">
        <v>0.8352994555353902</v>
      </c>
      <c r="H36" s="84" t="s">
        <v>1099</v>
      </c>
      <c r="I36" s="84">
        <v>1</v>
      </c>
      <c r="J36" s="129">
        <v>3.21</v>
      </c>
      <c r="K36" s="126">
        <f t="shared" si="0"/>
        <v>0.26021789892068231</v>
      </c>
      <c r="L36" s="15" t="s">
        <v>1255</v>
      </c>
      <c r="M36" s="2" t="s">
        <v>1256</v>
      </c>
      <c r="N36" s="2"/>
      <c r="O36"/>
      <c r="P36"/>
      <c r="Q36"/>
      <c r="R36"/>
      <c r="S36"/>
      <c r="T36"/>
      <c r="U36"/>
      <c r="V36"/>
    </row>
    <row r="37" spans="1:22" s="6" customFormat="1" ht="22.5" x14ac:dyDescent="0.25">
      <c r="A37" s="2" t="s">
        <v>1082</v>
      </c>
      <c r="B37" s="5">
        <v>1.1000000000000001</v>
      </c>
      <c r="C37" s="2" t="s">
        <v>345</v>
      </c>
      <c r="D37" s="15" t="s">
        <v>1111</v>
      </c>
      <c r="E37" s="6" t="s">
        <v>28</v>
      </c>
      <c r="F37" s="6" t="s">
        <v>28</v>
      </c>
      <c r="G37" s="126">
        <v>1.312613430127042</v>
      </c>
      <c r="H37" s="84" t="s">
        <v>1107</v>
      </c>
      <c r="I37" s="84">
        <v>1</v>
      </c>
      <c r="J37" s="129">
        <v>1.31</v>
      </c>
      <c r="K37" s="126">
        <f t="shared" si="0"/>
        <v>1.0019949848298031</v>
      </c>
      <c r="L37" s="15" t="s">
        <v>1257</v>
      </c>
      <c r="M37" s="2" t="s">
        <v>1258</v>
      </c>
      <c r="N37" s="2"/>
      <c r="O37"/>
      <c r="P37"/>
      <c r="Q37"/>
      <c r="R37"/>
      <c r="S37"/>
      <c r="T37"/>
      <c r="U37"/>
      <c r="V37"/>
    </row>
    <row r="38" spans="1:22" s="6" customFormat="1" x14ac:dyDescent="0.25">
      <c r="A38" s="2" t="s">
        <v>1082</v>
      </c>
      <c r="B38" s="5">
        <v>1.1000000000000001</v>
      </c>
      <c r="C38" s="2" t="s">
        <v>345</v>
      </c>
      <c r="D38" s="15" t="s">
        <v>1259</v>
      </c>
      <c r="E38" s="6" t="s">
        <v>28</v>
      </c>
      <c r="F38" s="6" t="s">
        <v>28</v>
      </c>
      <c r="G38" s="126">
        <v>1.312613430127042</v>
      </c>
      <c r="H38" s="84" t="s">
        <v>1113</v>
      </c>
      <c r="I38" s="84">
        <v>1</v>
      </c>
      <c r="J38" s="129">
        <v>2.5</v>
      </c>
      <c r="K38" s="126">
        <f t="shared" si="0"/>
        <v>0.52504537205081681</v>
      </c>
      <c r="L38" s="15" t="s">
        <v>1260</v>
      </c>
      <c r="M38" s="2" t="s">
        <v>1261</v>
      </c>
      <c r="N38" s="2"/>
      <c r="O38"/>
      <c r="P38"/>
      <c r="Q38"/>
      <c r="R38"/>
      <c r="S38"/>
      <c r="T38"/>
      <c r="U38"/>
      <c r="V38"/>
    </row>
    <row r="39" spans="1:22" s="6" customFormat="1" x14ac:dyDescent="0.25">
      <c r="A39" s="2" t="s">
        <v>1082</v>
      </c>
      <c r="B39" s="5">
        <v>1.1000000000000001</v>
      </c>
      <c r="C39" s="2" t="s">
        <v>345</v>
      </c>
      <c r="D39" s="15" t="s">
        <v>1262</v>
      </c>
      <c r="E39" s="6" t="s">
        <v>28</v>
      </c>
      <c r="F39" s="6" t="s">
        <v>28</v>
      </c>
      <c r="G39" s="126">
        <v>0.29832123411978223</v>
      </c>
      <c r="H39" s="84"/>
      <c r="I39" s="84">
        <v>1</v>
      </c>
      <c r="J39" s="129">
        <v>3</v>
      </c>
      <c r="K39" s="126">
        <f t="shared" si="0"/>
        <v>9.9440411373260748E-2</v>
      </c>
      <c r="L39" s="15" t="s">
        <v>1263</v>
      </c>
      <c r="M39" s="2" t="s">
        <v>1264</v>
      </c>
      <c r="N39" s="2"/>
      <c r="O39"/>
      <c r="P39"/>
      <c r="Q39"/>
      <c r="R39"/>
      <c r="S39"/>
      <c r="T39"/>
      <c r="U39"/>
      <c r="V39"/>
    </row>
    <row r="40" spans="1:22" s="6" customFormat="1" ht="19.5" customHeight="1" x14ac:dyDescent="0.25">
      <c r="A40" s="2" t="s">
        <v>1082</v>
      </c>
      <c r="B40" s="5">
        <v>1.1000000000000001</v>
      </c>
      <c r="C40" s="2" t="s">
        <v>345</v>
      </c>
      <c r="D40" s="15" t="s">
        <v>1265</v>
      </c>
      <c r="E40" s="6" t="s">
        <v>28</v>
      </c>
      <c r="F40" s="6" t="s">
        <v>28</v>
      </c>
      <c r="G40" s="126">
        <v>0.59664246823956446</v>
      </c>
      <c r="H40" s="84">
        <v>10</v>
      </c>
      <c r="I40" s="84">
        <v>1</v>
      </c>
      <c r="J40" s="129">
        <v>5</v>
      </c>
      <c r="K40" s="126">
        <f t="shared" si="0"/>
        <v>0.1193284936479129</v>
      </c>
      <c r="L40" s="15" t="s">
        <v>1266</v>
      </c>
      <c r="M40" s="2" t="s">
        <v>1267</v>
      </c>
      <c r="N40" s="2"/>
      <c r="O40"/>
      <c r="P40"/>
      <c r="Q40"/>
      <c r="R40"/>
      <c r="S40"/>
      <c r="T40"/>
      <c r="U40"/>
      <c r="V40"/>
    </row>
    <row r="41" spans="1:22" s="6" customFormat="1" ht="27.95" customHeight="1" x14ac:dyDescent="0.25">
      <c r="A41" s="2" t="s">
        <v>1082</v>
      </c>
      <c r="B41" s="5">
        <v>1.1000000000000001</v>
      </c>
      <c r="C41" s="2" t="s">
        <v>345</v>
      </c>
      <c r="D41" s="15" t="s">
        <v>1268</v>
      </c>
      <c r="E41" s="6" t="s">
        <v>1091</v>
      </c>
      <c r="F41" s="6" t="s">
        <v>28</v>
      </c>
      <c r="G41" s="126">
        <v>1.4319419237749547</v>
      </c>
      <c r="H41" s="84">
        <v>6</v>
      </c>
      <c r="I41" s="84">
        <v>1</v>
      </c>
      <c r="J41" s="129">
        <v>3</v>
      </c>
      <c r="K41" s="126">
        <f t="shared" si="0"/>
        <v>0.47731397459165154</v>
      </c>
      <c r="L41" s="15" t="s">
        <v>1269</v>
      </c>
      <c r="M41" s="2" t="s">
        <v>1270</v>
      </c>
      <c r="N41" s="2"/>
      <c r="O41"/>
      <c r="P41"/>
      <c r="Q41"/>
      <c r="R41"/>
      <c r="S41"/>
      <c r="T41"/>
      <c r="U41"/>
      <c r="V41"/>
    </row>
    <row r="42" spans="1:22" s="6" customFormat="1" ht="33.75" x14ac:dyDescent="0.25">
      <c r="A42" s="2" t="s">
        <v>1082</v>
      </c>
      <c r="B42" s="5">
        <v>1.1000000000000001</v>
      </c>
      <c r="C42" s="2" t="s">
        <v>345</v>
      </c>
      <c r="D42" s="15" t="s">
        <v>1271</v>
      </c>
      <c r="E42" s="6" t="s">
        <v>28</v>
      </c>
      <c r="F42" s="6" t="s">
        <v>28</v>
      </c>
      <c r="G42" s="126">
        <v>2.0882486388384756</v>
      </c>
      <c r="H42" s="84" t="s">
        <v>1088</v>
      </c>
      <c r="I42" s="84">
        <v>1</v>
      </c>
      <c r="J42" s="129">
        <v>3.57</v>
      </c>
      <c r="K42" s="126">
        <f t="shared" si="0"/>
        <v>0.58494359631329851</v>
      </c>
      <c r="L42" s="15" t="s">
        <v>1272</v>
      </c>
      <c r="M42" s="2" t="s">
        <v>1273</v>
      </c>
      <c r="N42" s="2"/>
      <c r="O42"/>
      <c r="P42"/>
      <c r="Q42"/>
      <c r="R42"/>
      <c r="S42"/>
      <c r="T42"/>
      <c r="U42"/>
      <c r="V42"/>
    </row>
    <row r="43" spans="1:22" s="6" customFormat="1" ht="45" x14ac:dyDescent="0.25">
      <c r="A43" s="2" t="s">
        <v>1082</v>
      </c>
      <c r="B43" s="5">
        <v>1.1000000000000001</v>
      </c>
      <c r="C43" s="2" t="s">
        <v>345</v>
      </c>
      <c r="D43" s="15" t="s">
        <v>1274</v>
      </c>
      <c r="E43" s="6" t="s">
        <v>28</v>
      </c>
      <c r="F43" s="6" t="s">
        <v>28</v>
      </c>
      <c r="G43" s="126">
        <v>1.1932849364791289</v>
      </c>
      <c r="H43" s="84" t="s">
        <v>1275</v>
      </c>
      <c r="I43" s="84">
        <v>3</v>
      </c>
      <c r="J43" s="129">
        <v>1</v>
      </c>
      <c r="K43" s="126">
        <f t="shared" si="0"/>
        <v>3.5798548094373865</v>
      </c>
      <c r="L43" s="15" t="s">
        <v>1276</v>
      </c>
      <c r="M43" s="2" t="s">
        <v>1277</v>
      </c>
      <c r="N43" s="2"/>
      <c r="O43"/>
      <c r="P43"/>
      <c r="Q43"/>
      <c r="R43"/>
      <c r="S43"/>
      <c r="T43"/>
      <c r="U43"/>
      <c r="V43"/>
    </row>
    <row r="44" spans="1:22" s="6" customFormat="1" ht="45" x14ac:dyDescent="0.25">
      <c r="A44" s="2" t="s">
        <v>1082</v>
      </c>
      <c r="B44" s="5">
        <v>1.1000000000000001</v>
      </c>
      <c r="C44" s="2" t="s">
        <v>345</v>
      </c>
      <c r="D44" s="15" t="s">
        <v>1278</v>
      </c>
      <c r="E44" s="6" t="s">
        <v>28</v>
      </c>
      <c r="F44" s="6" t="s">
        <v>28</v>
      </c>
      <c r="G44" s="126">
        <v>3.3769963702359349</v>
      </c>
      <c r="H44" s="84" t="s">
        <v>1279</v>
      </c>
      <c r="I44" s="84">
        <v>1</v>
      </c>
      <c r="J44" s="129">
        <v>2</v>
      </c>
      <c r="K44" s="126">
        <f t="shared" si="0"/>
        <v>1.6884981851179675</v>
      </c>
      <c r="L44" s="15" t="s">
        <v>1280</v>
      </c>
      <c r="M44" s="2" t="s">
        <v>1281</v>
      </c>
      <c r="N44" s="104"/>
      <c r="O44"/>
      <c r="P44"/>
      <c r="Q44"/>
      <c r="R44"/>
      <c r="S44"/>
      <c r="T44"/>
      <c r="U44"/>
      <c r="V44"/>
    </row>
    <row r="45" spans="1:22" s="6" customFormat="1" ht="22.5" x14ac:dyDescent="0.25">
      <c r="A45" s="2" t="s">
        <v>1082</v>
      </c>
      <c r="B45" s="5">
        <v>1.1000000000000001</v>
      </c>
      <c r="C45" s="2" t="s">
        <v>345</v>
      </c>
      <c r="D45" s="15" t="s">
        <v>1159</v>
      </c>
      <c r="E45" s="6" t="s">
        <v>28</v>
      </c>
      <c r="F45" s="6" t="s">
        <v>28</v>
      </c>
      <c r="G45" s="126">
        <v>0.82336660617059887</v>
      </c>
      <c r="H45" s="84" t="s">
        <v>1125</v>
      </c>
      <c r="I45" s="84">
        <v>1</v>
      </c>
      <c r="J45" s="129">
        <v>1.54</v>
      </c>
      <c r="K45" s="126">
        <f t="shared" si="0"/>
        <v>0.53465364037051877</v>
      </c>
      <c r="L45" s="15" t="s">
        <v>1282</v>
      </c>
      <c r="M45" s="2" t="s">
        <v>1283</v>
      </c>
      <c r="N45" s="2"/>
      <c r="O45"/>
      <c r="P45"/>
      <c r="Q45"/>
      <c r="R45"/>
      <c r="S45"/>
      <c r="T45"/>
      <c r="U45"/>
      <c r="V45"/>
    </row>
    <row r="46" spans="1:22" s="6" customFormat="1" x14ac:dyDescent="0.25">
      <c r="A46" s="2" t="s">
        <v>1082</v>
      </c>
      <c r="B46" s="5">
        <v>1.1000000000000001</v>
      </c>
      <c r="C46" s="2" t="s">
        <v>345</v>
      </c>
      <c r="D46" s="15" t="s">
        <v>1284</v>
      </c>
      <c r="E46" s="6" t="s">
        <v>28</v>
      </c>
      <c r="F46" s="6" t="s">
        <v>28</v>
      </c>
      <c r="G46" s="126">
        <v>0.54891107078039936</v>
      </c>
      <c r="H46" s="84">
        <v>1</v>
      </c>
      <c r="I46" s="84">
        <v>1</v>
      </c>
      <c r="J46" s="129">
        <v>1</v>
      </c>
      <c r="K46" s="126">
        <f t="shared" si="0"/>
        <v>0.54891107078039936</v>
      </c>
      <c r="L46" s="15" t="s">
        <v>1285</v>
      </c>
      <c r="M46" s="2" t="s">
        <v>1516</v>
      </c>
      <c r="N46" s="2"/>
      <c r="O46"/>
      <c r="P46"/>
      <c r="Q46"/>
      <c r="R46"/>
      <c r="S46"/>
      <c r="T46"/>
      <c r="U46"/>
      <c r="V46"/>
    </row>
    <row r="47" spans="1:22" s="6" customFormat="1" ht="22.5" x14ac:dyDescent="0.25">
      <c r="A47" s="2" t="s">
        <v>1082</v>
      </c>
      <c r="B47" s="5">
        <v>1.1000000000000001</v>
      </c>
      <c r="C47" s="2" t="s">
        <v>345</v>
      </c>
      <c r="D47" s="15" t="s">
        <v>1286</v>
      </c>
      <c r="E47" s="6" t="s">
        <v>28</v>
      </c>
      <c r="F47" s="6" t="s">
        <v>28</v>
      </c>
      <c r="G47" s="126">
        <v>0.89496370235934664</v>
      </c>
      <c r="H47" s="84">
        <v>6</v>
      </c>
      <c r="I47" s="84">
        <v>2</v>
      </c>
      <c r="J47" s="129">
        <v>1</v>
      </c>
      <c r="K47" s="126">
        <f t="shared" si="0"/>
        <v>1.7899274047186933</v>
      </c>
      <c r="L47" s="15" t="s">
        <v>1287</v>
      </c>
      <c r="M47" s="2" t="s">
        <v>1114</v>
      </c>
      <c r="N47" s="2"/>
      <c r="O47"/>
      <c r="P47"/>
      <c r="Q47"/>
      <c r="R47"/>
      <c r="S47"/>
      <c r="T47"/>
      <c r="U47"/>
      <c r="V47"/>
    </row>
    <row r="48" spans="1:22" s="6" customFormat="1" ht="18" customHeight="1" x14ac:dyDescent="0.25">
      <c r="A48" s="2" t="s">
        <v>1082</v>
      </c>
      <c r="B48" s="5">
        <v>1.1000000000000001</v>
      </c>
      <c r="C48" s="2" t="s">
        <v>345</v>
      </c>
      <c r="D48" s="15" t="s">
        <v>1160</v>
      </c>
      <c r="E48" s="6" t="s">
        <v>28</v>
      </c>
      <c r="F48" s="6" t="s">
        <v>28</v>
      </c>
      <c r="G48" s="126">
        <v>0.53697822141560803</v>
      </c>
      <c r="H48" s="84">
        <v>1</v>
      </c>
      <c r="I48" s="84">
        <v>2</v>
      </c>
      <c r="J48" s="129">
        <v>1.33</v>
      </c>
      <c r="K48" s="126">
        <f t="shared" si="0"/>
        <v>0.80748604724151574</v>
      </c>
      <c r="L48" s="15" t="s">
        <v>1288</v>
      </c>
      <c r="M48" s="2" t="s">
        <v>1289</v>
      </c>
      <c r="N48" s="2"/>
      <c r="O48"/>
      <c r="P48"/>
      <c r="Q48"/>
      <c r="R48"/>
      <c r="S48"/>
      <c r="T48"/>
      <c r="U48"/>
      <c r="V48"/>
    </row>
    <row r="49" spans="1:22" s="6" customFormat="1" ht="33.75" x14ac:dyDescent="0.25">
      <c r="A49" s="2" t="s">
        <v>1082</v>
      </c>
      <c r="B49" s="5">
        <v>1.1000000000000001</v>
      </c>
      <c r="C49" s="2" t="s">
        <v>345</v>
      </c>
      <c r="D49" s="15" t="s">
        <v>1290</v>
      </c>
      <c r="E49" s="6" t="s">
        <v>28</v>
      </c>
      <c r="F49" s="6" t="s">
        <v>28</v>
      </c>
      <c r="G49" s="126">
        <v>1.1336206896551724</v>
      </c>
      <c r="H49" s="84" t="s">
        <v>1291</v>
      </c>
      <c r="I49" s="84">
        <v>1</v>
      </c>
      <c r="J49" s="129">
        <v>3.21</v>
      </c>
      <c r="K49" s="126">
        <f t="shared" si="0"/>
        <v>0.35315286282092595</v>
      </c>
      <c r="L49" s="15" t="s">
        <v>1292</v>
      </c>
      <c r="M49" s="2" t="s">
        <v>1293</v>
      </c>
      <c r="N49" s="2"/>
      <c r="O49"/>
      <c r="P49"/>
      <c r="Q49"/>
      <c r="R49"/>
      <c r="S49"/>
      <c r="T49"/>
      <c r="U49"/>
      <c r="V49"/>
    </row>
    <row r="50" spans="1:22" s="6" customFormat="1" ht="13.5" customHeight="1" x14ac:dyDescent="0.25">
      <c r="A50" s="2" t="s">
        <v>1082</v>
      </c>
      <c r="B50" s="5">
        <v>1.1000000000000001</v>
      </c>
      <c r="C50" s="2" t="s">
        <v>345</v>
      </c>
      <c r="D50" s="15" t="s">
        <v>1294</v>
      </c>
      <c r="E50" s="6" t="s">
        <v>28</v>
      </c>
      <c r="F50" s="6" t="s">
        <v>28</v>
      </c>
      <c r="G50" s="126">
        <v>5.9067604355716883</v>
      </c>
      <c r="H50" s="84" t="s">
        <v>1099</v>
      </c>
      <c r="I50" s="84">
        <v>1</v>
      </c>
      <c r="J50" s="129">
        <v>2</v>
      </c>
      <c r="K50" s="126">
        <f t="shared" si="0"/>
        <v>2.9533802177858441</v>
      </c>
      <c r="L50" s="15" t="s">
        <v>1157</v>
      </c>
      <c r="M50" s="2" t="s">
        <v>1295</v>
      </c>
      <c r="N50" s="2"/>
      <c r="O50"/>
      <c r="P50"/>
      <c r="Q50"/>
      <c r="R50"/>
      <c r="S50"/>
      <c r="T50"/>
      <c r="U50"/>
      <c r="V50"/>
    </row>
    <row r="51" spans="1:22" s="6" customFormat="1" ht="18" customHeight="1" x14ac:dyDescent="0.25">
      <c r="A51" s="2" t="s">
        <v>1082</v>
      </c>
      <c r="B51" s="5">
        <v>1.1000000000000001</v>
      </c>
      <c r="C51" s="2" t="s">
        <v>345</v>
      </c>
      <c r="D51" s="15" t="s">
        <v>1296</v>
      </c>
      <c r="E51" s="6" t="s">
        <v>28</v>
      </c>
      <c r="F51" s="6" t="s">
        <v>28</v>
      </c>
      <c r="G51" s="126">
        <v>0.8352994555353902</v>
      </c>
      <c r="H51" s="84" t="s">
        <v>1142</v>
      </c>
      <c r="I51" s="84">
        <v>1</v>
      </c>
      <c r="J51" s="129">
        <v>18.52</v>
      </c>
      <c r="K51" s="126">
        <f t="shared" si="0"/>
        <v>4.5102562393919556E-2</v>
      </c>
      <c r="L51" s="15" t="s">
        <v>1297</v>
      </c>
      <c r="M51" s="2" t="s">
        <v>1298</v>
      </c>
      <c r="N51" s="2"/>
      <c r="O51"/>
      <c r="P51"/>
      <c r="Q51"/>
      <c r="R51"/>
      <c r="S51"/>
      <c r="T51"/>
      <c r="U51"/>
      <c r="V51"/>
    </row>
    <row r="52" spans="1:22" s="6" customFormat="1" ht="22.5" x14ac:dyDescent="0.25">
      <c r="A52" s="2" t="s">
        <v>1082</v>
      </c>
      <c r="B52" s="5">
        <v>1.1000000000000001</v>
      </c>
      <c r="C52" s="2" t="s">
        <v>345</v>
      </c>
      <c r="D52" s="15" t="s">
        <v>1299</v>
      </c>
      <c r="E52" s="6" t="s">
        <v>28</v>
      </c>
      <c r="F52" s="6" t="s">
        <v>28</v>
      </c>
      <c r="G52" s="126">
        <v>0.8352994555353902</v>
      </c>
      <c r="H52" s="84" t="s">
        <v>1126</v>
      </c>
      <c r="I52" s="84">
        <v>1</v>
      </c>
      <c r="J52" s="129">
        <v>7.5</v>
      </c>
      <c r="K52" s="126">
        <f t="shared" si="0"/>
        <v>0.11137326073805202</v>
      </c>
      <c r="L52" s="15" t="s">
        <v>1300</v>
      </c>
      <c r="M52" s="2" t="s">
        <v>1127</v>
      </c>
      <c r="N52" s="104"/>
      <c r="O52"/>
      <c r="P52"/>
      <c r="Q52"/>
      <c r="R52"/>
      <c r="S52"/>
      <c r="T52"/>
      <c r="U52"/>
      <c r="V52"/>
    </row>
    <row r="53" spans="1:22" s="6" customFormat="1" x14ac:dyDescent="0.25">
      <c r="A53" s="2" t="s">
        <v>1082</v>
      </c>
      <c r="B53" s="5">
        <v>1.1000000000000001</v>
      </c>
      <c r="C53" s="2" t="s">
        <v>345</v>
      </c>
      <c r="D53" s="15" t="s">
        <v>1301</v>
      </c>
      <c r="E53" s="6" t="s">
        <v>28</v>
      </c>
      <c r="F53" s="6" t="s">
        <v>28</v>
      </c>
      <c r="G53" s="126">
        <v>1.0142921960072595</v>
      </c>
      <c r="H53" s="84" t="s">
        <v>1128</v>
      </c>
      <c r="I53" s="84">
        <v>1</v>
      </c>
      <c r="J53" s="129">
        <v>22.5</v>
      </c>
      <c r="K53" s="126">
        <f t="shared" si="0"/>
        <v>4.5079653155878203E-2</v>
      </c>
      <c r="L53" s="15" t="s">
        <v>1302</v>
      </c>
      <c r="M53" s="2" t="s">
        <v>1303</v>
      </c>
      <c r="N53" s="2"/>
      <c r="O53"/>
      <c r="P53"/>
      <c r="Q53"/>
      <c r="R53"/>
      <c r="S53"/>
      <c r="T53"/>
      <c r="U53"/>
      <c r="V53"/>
    </row>
    <row r="54" spans="1:22" s="6" customFormat="1" x14ac:dyDescent="0.25">
      <c r="A54" s="2" t="s">
        <v>1082</v>
      </c>
      <c r="B54" s="5">
        <v>1.1000000000000001</v>
      </c>
      <c r="C54" s="2" t="s">
        <v>345</v>
      </c>
      <c r="D54" s="15" t="s">
        <v>1162</v>
      </c>
      <c r="E54" s="6" t="s">
        <v>28</v>
      </c>
      <c r="F54" s="6" t="s">
        <v>28</v>
      </c>
      <c r="G54" s="126">
        <v>1.0858892921960073</v>
      </c>
      <c r="H54" s="84" t="s">
        <v>1115</v>
      </c>
      <c r="I54" s="84">
        <v>1</v>
      </c>
      <c r="J54" s="129">
        <v>2.98</v>
      </c>
      <c r="K54" s="126">
        <f t="shared" si="0"/>
        <v>0.36439237993154605</v>
      </c>
      <c r="L54" s="15" t="s">
        <v>1304</v>
      </c>
      <c r="M54" s="2" t="s">
        <v>1305</v>
      </c>
      <c r="N54" s="2"/>
      <c r="O54"/>
      <c r="P54"/>
      <c r="Q54"/>
      <c r="R54"/>
      <c r="S54"/>
      <c r="T54"/>
      <c r="U54"/>
      <c r="V54"/>
    </row>
    <row r="55" spans="1:22" s="6" customFormat="1" ht="22.5" x14ac:dyDescent="0.25">
      <c r="A55" s="2" t="s">
        <v>1082</v>
      </c>
      <c r="B55" s="5">
        <v>1.1000000000000001</v>
      </c>
      <c r="C55" s="2" t="s">
        <v>345</v>
      </c>
      <c r="D55" s="15" t="s">
        <v>1306</v>
      </c>
      <c r="E55" s="6" t="s">
        <v>28</v>
      </c>
      <c r="F55" s="6" t="s">
        <v>28</v>
      </c>
      <c r="G55" s="126">
        <v>0.89496370235934664</v>
      </c>
      <c r="H55" s="84" t="s">
        <v>1117</v>
      </c>
      <c r="I55" s="84">
        <v>1</v>
      </c>
      <c r="J55" s="129">
        <v>1</v>
      </c>
      <c r="K55" s="126">
        <f t="shared" si="0"/>
        <v>0.89496370235934664</v>
      </c>
      <c r="L55" s="15" t="s">
        <v>1307</v>
      </c>
      <c r="M55" s="2" t="s">
        <v>1308</v>
      </c>
      <c r="N55" s="2"/>
      <c r="O55"/>
      <c r="P55"/>
      <c r="Q55"/>
      <c r="R55"/>
      <c r="S55"/>
      <c r="T55"/>
      <c r="U55"/>
      <c r="V55"/>
    </row>
    <row r="56" spans="1:22" s="6" customFormat="1" ht="23.1" customHeight="1" x14ac:dyDescent="0.25">
      <c r="A56" s="2" t="s">
        <v>1082</v>
      </c>
      <c r="B56" s="5">
        <v>1.1000000000000001</v>
      </c>
      <c r="C56" s="2" t="s">
        <v>345</v>
      </c>
      <c r="D56" s="15" t="s">
        <v>1130</v>
      </c>
      <c r="E56" s="6" t="s">
        <v>28</v>
      </c>
      <c r="F56" s="6" t="s">
        <v>28</v>
      </c>
      <c r="G56" s="126">
        <v>0.47731397459165159</v>
      </c>
      <c r="H56" s="84" t="s">
        <v>1085</v>
      </c>
      <c r="I56" s="84">
        <v>1</v>
      </c>
      <c r="J56" s="129">
        <v>5.56</v>
      </c>
      <c r="K56" s="126">
        <f t="shared" si="0"/>
        <v>8.584783715677187E-2</v>
      </c>
      <c r="L56" s="15" t="s">
        <v>1309</v>
      </c>
      <c r="M56" s="2" t="s">
        <v>1310</v>
      </c>
      <c r="N56" s="2"/>
      <c r="O56"/>
      <c r="P56"/>
      <c r="Q56"/>
      <c r="R56"/>
      <c r="S56"/>
      <c r="T56"/>
      <c r="U56"/>
      <c r="V56"/>
    </row>
    <row r="57" spans="1:22" s="6" customFormat="1" x14ac:dyDescent="0.25">
      <c r="A57" s="2" t="s">
        <v>1082</v>
      </c>
      <c r="B57" s="5">
        <v>1.1000000000000001</v>
      </c>
      <c r="C57" s="2" t="s">
        <v>345</v>
      </c>
      <c r="D57" s="15" t="s">
        <v>1311</v>
      </c>
      <c r="E57" s="6" t="s">
        <v>28</v>
      </c>
      <c r="F57" s="6" t="s">
        <v>28</v>
      </c>
      <c r="G57" s="126">
        <v>0.95462794918330318</v>
      </c>
      <c r="H57" s="84" t="s">
        <v>1131</v>
      </c>
      <c r="I57" s="84">
        <v>1</v>
      </c>
      <c r="J57" s="129">
        <v>12.5</v>
      </c>
      <c r="K57" s="126">
        <f t="shared" si="0"/>
        <v>7.6370235934664257E-2</v>
      </c>
      <c r="L57" s="15" t="s">
        <v>1312</v>
      </c>
      <c r="M57" s="2" t="s">
        <v>1313</v>
      </c>
      <c r="N57" s="104"/>
      <c r="O57"/>
      <c r="P57"/>
      <c r="Q57"/>
      <c r="R57"/>
      <c r="S57"/>
      <c r="T57"/>
      <c r="U57"/>
      <c r="V57"/>
    </row>
    <row r="58" spans="1:22" s="6" customFormat="1" ht="22.5" customHeight="1" x14ac:dyDescent="0.25">
      <c r="A58" s="2" t="s">
        <v>1082</v>
      </c>
      <c r="B58" s="5">
        <v>1.1000000000000001</v>
      </c>
      <c r="C58" s="2" t="s">
        <v>345</v>
      </c>
      <c r="D58" s="15" t="s">
        <v>1121</v>
      </c>
      <c r="E58" s="6" t="s">
        <v>28</v>
      </c>
      <c r="F58" s="6" t="s">
        <v>28</v>
      </c>
      <c r="G58" s="126">
        <v>0.95462794918330318</v>
      </c>
      <c r="H58" s="84" t="s">
        <v>1117</v>
      </c>
      <c r="I58" s="84">
        <v>1</v>
      </c>
      <c r="J58" s="129">
        <v>1.76</v>
      </c>
      <c r="K58" s="126">
        <f t="shared" si="0"/>
        <v>0.54240224385414948</v>
      </c>
      <c r="L58" s="15" t="s">
        <v>1314</v>
      </c>
      <c r="M58" s="2" t="s">
        <v>1315</v>
      </c>
      <c r="N58" s="5"/>
      <c r="O58"/>
      <c r="P58"/>
      <c r="Q58"/>
      <c r="R58"/>
      <c r="S58"/>
      <c r="T58"/>
      <c r="U58"/>
      <c r="V58"/>
    </row>
    <row r="59" spans="1:22" s="6" customFormat="1" ht="15.6" customHeight="1" x14ac:dyDescent="0.25">
      <c r="A59" s="2" t="s">
        <v>1082</v>
      </c>
      <c r="B59" s="5">
        <v>1.1000000000000001</v>
      </c>
      <c r="C59" s="2" t="s">
        <v>345</v>
      </c>
      <c r="D59" s="15" t="s">
        <v>1119</v>
      </c>
      <c r="E59" s="6" t="s">
        <v>28</v>
      </c>
      <c r="F59" s="6" t="s">
        <v>28</v>
      </c>
      <c r="G59" s="126">
        <v>0.95462794918330318</v>
      </c>
      <c r="H59" s="84" t="s">
        <v>1107</v>
      </c>
      <c r="I59" s="84">
        <v>1</v>
      </c>
      <c r="J59" s="129">
        <v>2.63</v>
      </c>
      <c r="K59" s="126">
        <f t="shared" si="0"/>
        <v>0.36297640653357538</v>
      </c>
      <c r="L59" s="15" t="s">
        <v>1316</v>
      </c>
      <c r="M59" s="2" t="s">
        <v>1120</v>
      </c>
      <c r="N59" s="2"/>
      <c r="O59"/>
      <c r="P59"/>
      <c r="Q59"/>
      <c r="R59"/>
      <c r="S59"/>
      <c r="T59"/>
      <c r="U59"/>
      <c r="V59"/>
    </row>
    <row r="60" spans="1:22" s="6" customFormat="1" ht="21.95" customHeight="1" x14ac:dyDescent="0.25">
      <c r="A60" s="2" t="s">
        <v>1082</v>
      </c>
      <c r="B60" s="5">
        <v>1.1000000000000001</v>
      </c>
      <c r="C60" s="2" t="s">
        <v>345</v>
      </c>
      <c r="D60" s="15" t="s">
        <v>1124</v>
      </c>
      <c r="E60" s="6" t="s">
        <v>28</v>
      </c>
      <c r="F60" s="6" t="s">
        <v>28</v>
      </c>
      <c r="G60" s="126">
        <v>1.7779945553539021</v>
      </c>
      <c r="H60" s="84" t="s">
        <v>1107</v>
      </c>
      <c r="I60" s="84">
        <v>1</v>
      </c>
      <c r="J60" s="129">
        <v>5.56</v>
      </c>
      <c r="K60" s="126">
        <f t="shared" si="0"/>
        <v>0.31978319340897521</v>
      </c>
      <c r="L60" s="15" t="s">
        <v>1317</v>
      </c>
      <c r="M60" s="2" t="s">
        <v>1318</v>
      </c>
      <c r="N60" s="2"/>
      <c r="O60"/>
      <c r="P60"/>
      <c r="Q60"/>
      <c r="R60"/>
      <c r="S60"/>
      <c r="T60"/>
      <c r="U60"/>
      <c r="V60"/>
    </row>
    <row r="61" spans="1:22" s="6" customFormat="1" ht="21.95" customHeight="1" x14ac:dyDescent="0.25">
      <c r="A61" s="2" t="s">
        <v>1082</v>
      </c>
      <c r="B61" s="5">
        <v>1.1000000000000001</v>
      </c>
      <c r="C61" s="2" t="s">
        <v>345</v>
      </c>
      <c r="D61" s="15" t="s">
        <v>1319</v>
      </c>
      <c r="E61" s="6" t="s">
        <v>28</v>
      </c>
      <c r="F61" s="6" t="s">
        <v>28</v>
      </c>
      <c r="G61" s="126">
        <v>4.7731397459165157</v>
      </c>
      <c r="H61" s="84">
        <v>5</v>
      </c>
      <c r="I61" s="84">
        <v>1</v>
      </c>
      <c r="J61" s="129">
        <v>2.5</v>
      </c>
      <c r="K61" s="126">
        <f t="shared" si="0"/>
        <v>1.9092558983666064</v>
      </c>
      <c r="L61" s="15" t="s">
        <v>1320</v>
      </c>
      <c r="M61" s="2" t="s">
        <v>1321</v>
      </c>
      <c r="N61" s="2"/>
      <c r="O61"/>
      <c r="P61"/>
      <c r="Q61"/>
      <c r="R61"/>
      <c r="S61"/>
      <c r="T61"/>
      <c r="U61"/>
      <c r="V61"/>
    </row>
    <row r="62" spans="1:22" s="6" customFormat="1" ht="32.1" customHeight="1" x14ac:dyDescent="0.25">
      <c r="A62" s="2" t="s">
        <v>1082</v>
      </c>
      <c r="B62" s="5">
        <v>1.1000000000000001</v>
      </c>
      <c r="C62" s="2" t="s">
        <v>345</v>
      </c>
      <c r="D62" s="15" t="s">
        <v>1322</v>
      </c>
      <c r="E62" s="6" t="s">
        <v>28</v>
      </c>
      <c r="F62" s="6" t="s">
        <v>28</v>
      </c>
      <c r="G62" s="126">
        <v>1.4916061705989112</v>
      </c>
      <c r="H62" s="84" t="s">
        <v>1107</v>
      </c>
      <c r="I62" s="84">
        <v>1</v>
      </c>
      <c r="J62" s="129">
        <v>2.96</v>
      </c>
      <c r="K62" s="126">
        <f t="shared" si="0"/>
        <v>0.50392100358071323</v>
      </c>
      <c r="L62" s="15" t="s">
        <v>1323</v>
      </c>
      <c r="M62" s="2" t="s">
        <v>1324</v>
      </c>
      <c r="N62" s="2"/>
      <c r="O62"/>
      <c r="P62"/>
      <c r="Q62"/>
      <c r="R62"/>
      <c r="S62"/>
      <c r="T62"/>
      <c r="U62"/>
      <c r="V62"/>
    </row>
    <row r="63" spans="1:22" s="6" customFormat="1" ht="16.5" customHeight="1" x14ac:dyDescent="0.25">
      <c r="A63" s="2" t="s">
        <v>1082</v>
      </c>
      <c r="B63" s="5">
        <v>1.1000000000000001</v>
      </c>
      <c r="C63" s="2" t="s">
        <v>345</v>
      </c>
      <c r="D63" s="15" t="s">
        <v>1325</v>
      </c>
      <c r="E63" s="6" t="s">
        <v>28</v>
      </c>
      <c r="F63" s="6" t="s">
        <v>28</v>
      </c>
      <c r="G63" s="126">
        <v>1.0739564428312161</v>
      </c>
      <c r="H63" s="84" t="s">
        <v>1117</v>
      </c>
      <c r="I63" s="84">
        <v>1</v>
      </c>
      <c r="J63" s="129">
        <v>3.21</v>
      </c>
      <c r="K63" s="126">
        <f t="shared" si="0"/>
        <v>0.33456587004087729</v>
      </c>
      <c r="L63" s="15" t="s">
        <v>1106</v>
      </c>
      <c r="M63" s="2" t="s">
        <v>1326</v>
      </c>
      <c r="N63" s="2"/>
      <c r="O63"/>
      <c r="P63"/>
      <c r="Q63"/>
      <c r="R63"/>
      <c r="S63"/>
      <c r="T63"/>
      <c r="U63"/>
      <c r="V63"/>
    </row>
    <row r="64" spans="1:22" s="6" customFormat="1" x14ac:dyDescent="0.25">
      <c r="A64" s="2" t="s">
        <v>1082</v>
      </c>
      <c r="B64" s="5">
        <v>1.1000000000000001</v>
      </c>
      <c r="C64" s="2" t="s">
        <v>345</v>
      </c>
      <c r="D64" s="15" t="s">
        <v>1327</v>
      </c>
      <c r="E64" s="6" t="s">
        <v>1167</v>
      </c>
      <c r="F64" s="6" t="s">
        <v>28</v>
      </c>
      <c r="G64" s="126">
        <v>1.9092558983666064</v>
      </c>
      <c r="H64" s="84" t="s">
        <v>1107</v>
      </c>
      <c r="I64" s="84">
        <v>1</v>
      </c>
      <c r="J64" s="129">
        <v>9.6199999999999992</v>
      </c>
      <c r="K64" s="126">
        <f t="shared" si="0"/>
        <v>0.19846734910255784</v>
      </c>
      <c r="L64" s="15" t="s">
        <v>1328</v>
      </c>
      <c r="M64" s="2" t="s">
        <v>1329</v>
      </c>
      <c r="N64" s="2"/>
      <c r="O64"/>
      <c r="P64"/>
      <c r="Q64"/>
      <c r="R64"/>
      <c r="S64"/>
      <c r="T64"/>
      <c r="U64"/>
      <c r="V64"/>
    </row>
    <row r="65" spans="1:22" s="6" customFormat="1" x14ac:dyDescent="0.25">
      <c r="A65" s="2" t="s">
        <v>1082</v>
      </c>
      <c r="B65" s="5">
        <v>1.1000000000000001</v>
      </c>
      <c r="C65" s="2" t="s">
        <v>345</v>
      </c>
      <c r="D65" s="15" t="s">
        <v>1330</v>
      </c>
      <c r="E65" s="6" t="s">
        <v>28</v>
      </c>
      <c r="F65" s="6" t="s">
        <v>28</v>
      </c>
      <c r="G65" s="126">
        <v>0.8352994555353902</v>
      </c>
      <c r="H65" s="84" t="s">
        <v>1131</v>
      </c>
      <c r="I65" s="84">
        <v>1</v>
      </c>
      <c r="J65" s="129">
        <v>1</v>
      </c>
      <c r="K65" s="126">
        <f t="shared" si="0"/>
        <v>0.8352994555353902</v>
      </c>
      <c r="L65" s="15" t="s">
        <v>1331</v>
      </c>
      <c r="M65" s="2" t="s">
        <v>1332</v>
      </c>
      <c r="N65" s="104"/>
      <c r="O65"/>
      <c r="P65"/>
      <c r="Q65"/>
      <c r="R65"/>
      <c r="S65"/>
      <c r="T65"/>
      <c r="U65"/>
      <c r="V65"/>
    </row>
    <row r="66" spans="1:22" s="6" customFormat="1" x14ac:dyDescent="0.25">
      <c r="A66" s="2" t="s">
        <v>1082</v>
      </c>
      <c r="B66" s="5">
        <v>1.1000000000000001</v>
      </c>
      <c r="C66" s="2" t="s">
        <v>345</v>
      </c>
      <c r="D66" s="15" t="s">
        <v>1138</v>
      </c>
      <c r="E66" s="6" t="s">
        <v>1139</v>
      </c>
      <c r="F66" s="6" t="s">
        <v>28</v>
      </c>
      <c r="G66" s="126">
        <v>1.9092558983666064</v>
      </c>
      <c r="H66" s="84" t="s">
        <v>1140</v>
      </c>
      <c r="I66" s="84">
        <v>1</v>
      </c>
      <c r="J66" s="129">
        <v>9.4600000000000009</v>
      </c>
      <c r="K66" s="126">
        <f t="shared" si="0"/>
        <v>0.20182409073642771</v>
      </c>
      <c r="L66" s="15" t="s">
        <v>1333</v>
      </c>
      <c r="M66" s="2" t="s">
        <v>1334</v>
      </c>
      <c r="N66" s="2"/>
      <c r="O66"/>
      <c r="P66"/>
      <c r="Q66"/>
      <c r="R66"/>
      <c r="S66"/>
      <c r="T66"/>
      <c r="U66"/>
      <c r="V66"/>
    </row>
    <row r="67" spans="1:22" s="6" customFormat="1" x14ac:dyDescent="0.25">
      <c r="A67" s="2" t="s">
        <v>1082</v>
      </c>
      <c r="B67" s="5">
        <v>1.1000000000000001</v>
      </c>
      <c r="C67" s="2" t="s">
        <v>345</v>
      </c>
      <c r="D67" s="15" t="s">
        <v>1158</v>
      </c>
      <c r="E67" s="6" t="s">
        <v>28</v>
      </c>
      <c r="F67" s="6" t="s">
        <v>28</v>
      </c>
      <c r="G67" s="126">
        <v>1.5393375680580763</v>
      </c>
      <c r="H67" s="84" t="s">
        <v>1155</v>
      </c>
      <c r="I67" s="84">
        <v>1</v>
      </c>
      <c r="J67" s="129">
        <v>1</v>
      </c>
      <c r="K67" s="126">
        <f t="shared" si="0"/>
        <v>1.5393375680580763</v>
      </c>
      <c r="L67" s="15" t="s">
        <v>1335</v>
      </c>
      <c r="M67" s="2" t="s">
        <v>1336</v>
      </c>
      <c r="N67" s="2"/>
      <c r="O67"/>
      <c r="P67"/>
      <c r="Q67"/>
      <c r="R67"/>
      <c r="S67"/>
      <c r="T67"/>
      <c r="U67"/>
      <c r="V67"/>
    </row>
    <row r="68" spans="1:22" s="6" customFormat="1" x14ac:dyDescent="0.25">
      <c r="A68" s="2" t="s">
        <v>1082</v>
      </c>
      <c r="B68" s="5">
        <v>1.1000000000000001</v>
      </c>
      <c r="C68" s="2" t="s">
        <v>345</v>
      </c>
      <c r="D68" s="15" t="s">
        <v>1161</v>
      </c>
      <c r="E68" s="6" t="s">
        <v>28</v>
      </c>
      <c r="F68" s="6" t="s">
        <v>28</v>
      </c>
      <c r="G68" s="126">
        <v>0.44151542649727771</v>
      </c>
      <c r="H68" s="84" t="s">
        <v>1116</v>
      </c>
      <c r="I68" s="84">
        <v>1</v>
      </c>
      <c r="J68" s="129">
        <v>1</v>
      </c>
      <c r="K68" s="126">
        <f t="shared" si="0"/>
        <v>0.44151542649727771</v>
      </c>
      <c r="L68" s="15" t="s">
        <v>1337</v>
      </c>
      <c r="M68" s="2" t="s">
        <v>1338</v>
      </c>
      <c r="N68" s="2"/>
      <c r="O68"/>
      <c r="P68"/>
      <c r="Q68"/>
      <c r="R68"/>
      <c r="S68"/>
      <c r="T68"/>
      <c r="U68"/>
      <c r="V68"/>
    </row>
    <row r="69" spans="1:22" s="6" customFormat="1" ht="22.5" x14ac:dyDescent="0.25">
      <c r="A69" s="2" t="s">
        <v>1082</v>
      </c>
      <c r="B69" s="5">
        <v>1.1000000000000001</v>
      </c>
      <c r="C69" s="2" t="s">
        <v>345</v>
      </c>
      <c r="D69" s="15" t="s">
        <v>1339</v>
      </c>
      <c r="E69" s="6" t="s">
        <v>28</v>
      </c>
      <c r="F69" s="6" t="s">
        <v>28</v>
      </c>
      <c r="G69" s="126">
        <v>0.89496370235934664</v>
      </c>
      <c r="H69" s="84" t="s">
        <v>1096</v>
      </c>
      <c r="I69" s="84">
        <v>1</v>
      </c>
      <c r="J69" s="129">
        <v>4.4000000000000004</v>
      </c>
      <c r="K69" s="126">
        <f t="shared" si="0"/>
        <v>0.20340084144530604</v>
      </c>
      <c r="L69" s="15" t="s">
        <v>1340</v>
      </c>
      <c r="M69" s="2" t="s">
        <v>1341</v>
      </c>
      <c r="N69" s="2"/>
      <c r="O69"/>
      <c r="P69"/>
      <c r="Q69"/>
      <c r="R69"/>
      <c r="S69"/>
      <c r="T69"/>
      <c r="U69"/>
      <c r="V69"/>
    </row>
    <row r="70" spans="1:22" s="6" customFormat="1" x14ac:dyDescent="0.25">
      <c r="A70" s="2" t="s">
        <v>1082</v>
      </c>
      <c r="B70" s="5">
        <v>1.1000000000000001</v>
      </c>
      <c r="C70" s="2" t="s">
        <v>345</v>
      </c>
      <c r="D70" s="15" t="s">
        <v>1342</v>
      </c>
      <c r="E70" s="6" t="s">
        <v>28</v>
      </c>
      <c r="F70" s="6" t="s">
        <v>28</v>
      </c>
      <c r="G70" s="126">
        <v>0.8352994555353902</v>
      </c>
      <c r="H70" s="84" t="s">
        <v>1105</v>
      </c>
      <c r="I70" s="84">
        <v>1</v>
      </c>
      <c r="J70" s="129">
        <v>1</v>
      </c>
      <c r="K70" s="126">
        <f t="shared" ref="K70:K106" si="1">G70*I70/J70</f>
        <v>0.8352994555353902</v>
      </c>
      <c r="L70" s="15" t="s">
        <v>1169</v>
      </c>
      <c r="M70" s="2" t="s">
        <v>1343</v>
      </c>
      <c r="N70" s="105"/>
      <c r="O70"/>
      <c r="P70"/>
      <c r="Q70"/>
      <c r="R70"/>
      <c r="S70"/>
      <c r="T70"/>
      <c r="U70"/>
      <c r="V70"/>
    </row>
    <row r="71" spans="1:22" s="6" customFormat="1" ht="22.5" x14ac:dyDescent="0.25">
      <c r="A71" s="2" t="s">
        <v>1082</v>
      </c>
      <c r="B71" s="5">
        <v>1.1000000000000001</v>
      </c>
      <c r="C71" s="2" t="s">
        <v>345</v>
      </c>
      <c r="D71" s="15" t="s">
        <v>1109</v>
      </c>
      <c r="E71" s="6" t="s">
        <v>28</v>
      </c>
      <c r="F71" s="6" t="s">
        <v>28</v>
      </c>
      <c r="G71" s="126">
        <v>2.1359800362976409</v>
      </c>
      <c r="H71" s="84" t="s">
        <v>1112</v>
      </c>
      <c r="I71" s="84">
        <v>1</v>
      </c>
      <c r="J71" s="129">
        <v>1</v>
      </c>
      <c r="K71" s="126">
        <f t="shared" si="1"/>
        <v>2.1359800362976409</v>
      </c>
      <c r="L71" s="15" t="s">
        <v>1157</v>
      </c>
      <c r="M71" s="2" t="s">
        <v>1344</v>
      </c>
      <c r="N71" s="2"/>
      <c r="O71"/>
      <c r="P71"/>
      <c r="Q71"/>
      <c r="R71"/>
      <c r="S71"/>
      <c r="T71"/>
      <c r="U71"/>
      <c r="V71"/>
    </row>
    <row r="72" spans="1:22" s="6" customFormat="1" x14ac:dyDescent="0.25">
      <c r="A72" s="2" t="s">
        <v>1082</v>
      </c>
      <c r="B72" s="5">
        <v>1.1000000000000001</v>
      </c>
      <c r="C72" s="2" t="s">
        <v>345</v>
      </c>
      <c r="D72" s="15" t="s">
        <v>1132</v>
      </c>
      <c r="E72" s="6" t="s">
        <v>28</v>
      </c>
      <c r="F72" s="6" t="s">
        <v>28</v>
      </c>
      <c r="G72" s="126">
        <v>0.35798548094373867</v>
      </c>
      <c r="H72" s="84" t="s">
        <v>1345</v>
      </c>
      <c r="I72" s="84">
        <v>1</v>
      </c>
      <c r="J72" s="129">
        <v>1</v>
      </c>
      <c r="K72" s="126">
        <f t="shared" si="1"/>
        <v>0.35798548094373867</v>
      </c>
      <c r="L72" s="15" t="s">
        <v>1346</v>
      </c>
      <c r="M72" s="2" t="s">
        <v>1347</v>
      </c>
      <c r="N72" s="2"/>
      <c r="O72"/>
      <c r="P72"/>
      <c r="Q72"/>
      <c r="R72"/>
      <c r="S72"/>
      <c r="T72"/>
      <c r="U72"/>
      <c r="V72"/>
    </row>
    <row r="73" spans="1:22" s="6" customFormat="1" x14ac:dyDescent="0.25">
      <c r="A73" s="2" t="s">
        <v>1082</v>
      </c>
      <c r="B73" s="5">
        <v>1.1000000000000001</v>
      </c>
      <c r="C73" s="2" t="s">
        <v>345</v>
      </c>
      <c r="D73" s="15" t="s">
        <v>1348</v>
      </c>
      <c r="E73" s="6" t="s">
        <v>28</v>
      </c>
      <c r="F73" s="6" t="s">
        <v>28</v>
      </c>
      <c r="G73" s="126">
        <v>0.8352994555353902</v>
      </c>
      <c r="H73" s="84" t="s">
        <v>1099</v>
      </c>
      <c r="I73" s="84">
        <v>1</v>
      </c>
      <c r="J73" s="129">
        <v>2</v>
      </c>
      <c r="K73" s="126">
        <f t="shared" si="1"/>
        <v>0.4176497277676951</v>
      </c>
      <c r="L73" s="15" t="s">
        <v>1349</v>
      </c>
      <c r="M73" s="2" t="s">
        <v>1134</v>
      </c>
      <c r="N73" s="2"/>
      <c r="O73"/>
      <c r="P73"/>
      <c r="Q73"/>
      <c r="R73"/>
      <c r="S73"/>
      <c r="T73"/>
      <c r="U73"/>
      <c r="V73"/>
    </row>
    <row r="74" spans="1:22" s="6" customFormat="1" x14ac:dyDescent="0.25">
      <c r="A74" s="2" t="s">
        <v>1082</v>
      </c>
      <c r="B74" s="5">
        <v>1.1000000000000001</v>
      </c>
      <c r="C74" s="2" t="s">
        <v>345</v>
      </c>
      <c r="D74" s="15" t="s">
        <v>1129</v>
      </c>
      <c r="E74" s="6" t="s">
        <v>28</v>
      </c>
      <c r="F74" s="6" t="s">
        <v>28</v>
      </c>
      <c r="G74" s="126">
        <v>0.89496370235934664</v>
      </c>
      <c r="H74" s="84" t="s">
        <v>1350</v>
      </c>
      <c r="I74" s="84">
        <v>1</v>
      </c>
      <c r="J74" s="129">
        <v>125</v>
      </c>
      <c r="K74" s="126">
        <f t="shared" si="1"/>
        <v>7.1597096188747728E-3</v>
      </c>
      <c r="L74" s="15" t="s">
        <v>1351</v>
      </c>
      <c r="M74" s="2" t="s">
        <v>1352</v>
      </c>
      <c r="N74" s="2"/>
      <c r="O74"/>
      <c r="P74"/>
      <c r="Q74"/>
      <c r="R74"/>
      <c r="S74"/>
      <c r="T74"/>
      <c r="U74"/>
      <c r="V74"/>
    </row>
    <row r="75" spans="1:22" s="6" customFormat="1" x14ac:dyDescent="0.25">
      <c r="A75" s="2" t="s">
        <v>1082</v>
      </c>
      <c r="B75" s="5">
        <v>1.1000000000000001</v>
      </c>
      <c r="C75" s="2" t="s">
        <v>345</v>
      </c>
      <c r="D75" s="15" t="s">
        <v>1353</v>
      </c>
      <c r="E75" s="6" t="s">
        <v>28</v>
      </c>
      <c r="F75" s="6" t="s">
        <v>28</v>
      </c>
      <c r="G75" s="126">
        <v>0.57277676950998191</v>
      </c>
      <c r="H75" s="84">
        <v>1</v>
      </c>
      <c r="I75" s="84">
        <v>2</v>
      </c>
      <c r="J75" s="129">
        <v>1</v>
      </c>
      <c r="K75" s="126">
        <f t="shared" si="1"/>
        <v>1.1455535390199638</v>
      </c>
      <c r="L75" s="15" t="s">
        <v>1354</v>
      </c>
      <c r="M75" s="2" t="s">
        <v>1355</v>
      </c>
      <c r="N75" s="2"/>
      <c r="O75"/>
      <c r="P75"/>
      <c r="Q75"/>
      <c r="R75"/>
      <c r="S75"/>
      <c r="T75"/>
      <c r="U75"/>
      <c r="V75"/>
    </row>
    <row r="76" spans="1:22" s="6" customFormat="1" ht="33.75" x14ac:dyDescent="0.25">
      <c r="A76" s="2" t="s">
        <v>1082</v>
      </c>
      <c r="B76" s="5">
        <v>1.1000000000000001</v>
      </c>
      <c r="C76" s="2" t="s">
        <v>345</v>
      </c>
      <c r="D76" s="15" t="s">
        <v>1356</v>
      </c>
      <c r="E76" s="6" t="s">
        <v>28</v>
      </c>
      <c r="F76" s="6" t="s">
        <v>28</v>
      </c>
      <c r="G76" s="126">
        <v>1.4319419237749547</v>
      </c>
      <c r="H76" s="84">
        <v>4</v>
      </c>
      <c r="I76" s="84">
        <v>1</v>
      </c>
      <c r="J76" s="129">
        <v>4</v>
      </c>
      <c r="K76" s="126">
        <f t="shared" si="1"/>
        <v>0.35798548094373867</v>
      </c>
      <c r="L76" s="15" t="s">
        <v>1357</v>
      </c>
      <c r="M76" s="2" t="s">
        <v>1154</v>
      </c>
      <c r="N76" s="2"/>
      <c r="O76"/>
      <c r="P76"/>
      <c r="Q76"/>
      <c r="R76"/>
      <c r="S76"/>
      <c r="T76"/>
      <c r="U76"/>
      <c r="V76"/>
    </row>
    <row r="77" spans="1:22" s="6" customFormat="1" ht="22.5" x14ac:dyDescent="0.25">
      <c r="A77" s="2" t="s">
        <v>1082</v>
      </c>
      <c r="B77" s="5">
        <v>1.1000000000000001</v>
      </c>
      <c r="C77" s="2" t="s">
        <v>345</v>
      </c>
      <c r="D77" s="15" t="s">
        <v>1358</v>
      </c>
      <c r="E77" s="6" t="s">
        <v>28</v>
      </c>
      <c r="F77" s="6" t="s">
        <v>28</v>
      </c>
      <c r="G77" s="126">
        <v>4.1168330308529946</v>
      </c>
      <c r="H77" s="84">
        <v>4</v>
      </c>
      <c r="I77" s="84">
        <v>1</v>
      </c>
      <c r="J77" s="129">
        <v>2</v>
      </c>
      <c r="K77" s="126">
        <f t="shared" si="1"/>
        <v>2.0584165154264973</v>
      </c>
      <c r="L77" s="15" t="s">
        <v>1359</v>
      </c>
      <c r="M77" s="2" t="s">
        <v>1360</v>
      </c>
      <c r="N77" s="2"/>
      <c r="O77"/>
      <c r="P77"/>
      <c r="Q77"/>
      <c r="R77"/>
      <c r="S77"/>
      <c r="T77"/>
      <c r="U77"/>
      <c r="V77"/>
    </row>
    <row r="78" spans="1:22" s="6" customFormat="1" ht="24.95" customHeight="1" x14ac:dyDescent="0.25">
      <c r="A78" s="2" t="s">
        <v>1082</v>
      </c>
      <c r="B78" s="5">
        <v>1.1000000000000001</v>
      </c>
      <c r="C78" s="2" t="s">
        <v>345</v>
      </c>
      <c r="D78" s="15" t="s">
        <v>1361</v>
      </c>
      <c r="E78" s="6" t="s">
        <v>28</v>
      </c>
      <c r="F78" s="6" t="s">
        <v>28</v>
      </c>
      <c r="G78" s="126">
        <v>1.9092558983666064</v>
      </c>
      <c r="H78" s="84" t="s">
        <v>1096</v>
      </c>
      <c r="I78" s="84">
        <v>1</v>
      </c>
      <c r="J78" s="129">
        <v>1.36</v>
      </c>
      <c r="K78" s="126">
        <f t="shared" si="1"/>
        <v>1.4038646311519163</v>
      </c>
      <c r="L78" s="15" t="s">
        <v>1362</v>
      </c>
      <c r="M78" s="15" t="s">
        <v>1110</v>
      </c>
      <c r="N78" s="2"/>
      <c r="O78"/>
      <c r="P78"/>
      <c r="Q78"/>
      <c r="R78"/>
      <c r="S78"/>
      <c r="T78"/>
      <c r="U78"/>
      <c r="V78"/>
    </row>
    <row r="79" spans="1:22" s="6" customFormat="1" ht="22.5" x14ac:dyDescent="0.25">
      <c r="A79" s="2" t="s">
        <v>1082</v>
      </c>
      <c r="B79" s="5">
        <v>1.1000000000000001</v>
      </c>
      <c r="C79" s="2" t="s">
        <v>345</v>
      </c>
      <c r="D79" s="15" t="s">
        <v>1363</v>
      </c>
      <c r="E79" s="6" t="s">
        <v>28</v>
      </c>
      <c r="F79" s="6" t="s">
        <v>28</v>
      </c>
      <c r="G79" s="126">
        <v>1.6705989110707804</v>
      </c>
      <c r="H79" s="84" t="s">
        <v>1168</v>
      </c>
      <c r="I79" s="84">
        <v>1</v>
      </c>
      <c r="J79" s="129">
        <v>3.58</v>
      </c>
      <c r="K79" s="126">
        <f t="shared" si="1"/>
        <v>0.46664774052256436</v>
      </c>
      <c r="L79" s="15" t="s">
        <v>1364</v>
      </c>
      <c r="M79" s="5" t="s">
        <v>1170</v>
      </c>
      <c r="N79" s="2"/>
      <c r="O79"/>
      <c r="P79"/>
      <c r="Q79"/>
      <c r="R79"/>
      <c r="S79"/>
      <c r="T79"/>
      <c r="U79"/>
      <c r="V79"/>
    </row>
    <row r="80" spans="1:22" s="6" customFormat="1" x14ac:dyDescent="0.25">
      <c r="A80" s="2" t="s">
        <v>1082</v>
      </c>
      <c r="B80" s="5">
        <v>1.1000000000000001</v>
      </c>
      <c r="C80" s="2" t="s">
        <v>345</v>
      </c>
      <c r="D80" s="15" t="s">
        <v>1365</v>
      </c>
      <c r="E80" s="6" t="s">
        <v>28</v>
      </c>
      <c r="F80" s="6" t="s">
        <v>28</v>
      </c>
      <c r="G80" s="126">
        <v>1.0739564428312161</v>
      </c>
      <c r="H80" s="84" t="s">
        <v>1366</v>
      </c>
      <c r="I80" s="84">
        <v>1</v>
      </c>
      <c r="J80" s="129">
        <v>1</v>
      </c>
      <c r="K80" s="126">
        <f t="shared" si="1"/>
        <v>1.0739564428312161</v>
      </c>
      <c r="L80" s="15" t="s">
        <v>1357</v>
      </c>
      <c r="M80" s="2" t="s">
        <v>1367</v>
      </c>
      <c r="N80" s="2"/>
      <c r="O80"/>
      <c r="P80"/>
      <c r="Q80"/>
      <c r="R80"/>
      <c r="S80"/>
      <c r="T80"/>
      <c r="U80"/>
      <c r="V80"/>
    </row>
    <row r="81" spans="1:22" s="6" customFormat="1" ht="18.600000000000001" customHeight="1" x14ac:dyDescent="0.25">
      <c r="A81" s="2" t="s">
        <v>1082</v>
      </c>
      <c r="B81" s="5">
        <v>1.1000000000000001</v>
      </c>
      <c r="C81" s="2" t="s">
        <v>345</v>
      </c>
      <c r="D81" s="15" t="s">
        <v>1368</v>
      </c>
      <c r="E81" s="6" t="s">
        <v>28</v>
      </c>
      <c r="F81" s="6" t="s">
        <v>28</v>
      </c>
      <c r="G81" s="126">
        <v>2.4462341197822139</v>
      </c>
      <c r="H81" s="84">
        <v>2</v>
      </c>
      <c r="I81" s="84">
        <v>1</v>
      </c>
      <c r="J81" s="129">
        <v>1</v>
      </c>
      <c r="K81" s="126">
        <f t="shared" si="1"/>
        <v>2.4462341197822139</v>
      </c>
      <c r="L81" s="15" t="s">
        <v>1369</v>
      </c>
      <c r="M81" s="2" t="s">
        <v>1370</v>
      </c>
      <c r="N81" s="2"/>
      <c r="O81"/>
      <c r="P81"/>
      <c r="Q81"/>
      <c r="R81"/>
      <c r="S81"/>
      <c r="T81"/>
      <c r="U81"/>
      <c r="V81"/>
    </row>
    <row r="82" spans="1:22" s="6" customFormat="1" ht="56.25" x14ac:dyDescent="0.25">
      <c r="A82" s="2" t="s">
        <v>1082</v>
      </c>
      <c r="B82" s="5">
        <v>1.1000000000000001</v>
      </c>
      <c r="C82" s="2" t="s">
        <v>345</v>
      </c>
      <c r="D82" s="15" t="s">
        <v>1371</v>
      </c>
      <c r="E82" s="6" t="s">
        <v>28</v>
      </c>
      <c r="F82" s="6" t="s">
        <v>28</v>
      </c>
      <c r="G82" s="126">
        <v>4.9521324863883853</v>
      </c>
      <c r="H82" s="84">
        <v>1</v>
      </c>
      <c r="I82" s="84">
        <v>1</v>
      </c>
      <c r="J82" s="129">
        <v>1</v>
      </c>
      <c r="K82" s="126">
        <f t="shared" si="1"/>
        <v>4.9521324863883853</v>
      </c>
      <c r="L82" s="15" t="s">
        <v>1372</v>
      </c>
      <c r="M82" s="2" t="s">
        <v>1373</v>
      </c>
      <c r="N82" s="2"/>
      <c r="O82"/>
      <c r="P82"/>
      <c r="Q82"/>
      <c r="R82"/>
      <c r="S82"/>
      <c r="T82"/>
      <c r="U82"/>
      <c r="V82"/>
    </row>
    <row r="83" spans="1:22" s="6" customFormat="1" ht="17.100000000000001" customHeight="1" x14ac:dyDescent="0.25">
      <c r="A83" s="2" t="s">
        <v>1082</v>
      </c>
      <c r="B83" s="5">
        <v>1.1000000000000001</v>
      </c>
      <c r="C83" s="2" t="s">
        <v>345</v>
      </c>
      <c r="D83" s="15" t="s">
        <v>1374</v>
      </c>
      <c r="E83" s="6" t="s">
        <v>1135</v>
      </c>
      <c r="F83" s="6" t="s">
        <v>28</v>
      </c>
      <c r="G83" s="126">
        <v>0.53697822141560803</v>
      </c>
      <c r="H83" s="84" t="s">
        <v>1136</v>
      </c>
      <c r="I83" s="84">
        <v>1</v>
      </c>
      <c r="J83" s="129">
        <v>1</v>
      </c>
      <c r="K83" s="126">
        <f t="shared" si="1"/>
        <v>0.53697822141560803</v>
      </c>
      <c r="L83" s="15" t="s">
        <v>1375</v>
      </c>
      <c r="M83" s="15" t="s">
        <v>1137</v>
      </c>
      <c r="N83" s="2"/>
      <c r="O83"/>
      <c r="P83"/>
      <c r="Q83"/>
      <c r="R83"/>
      <c r="S83"/>
      <c r="T83"/>
      <c r="U83"/>
      <c r="V83"/>
    </row>
    <row r="84" spans="1:22" s="6" customFormat="1" x14ac:dyDescent="0.25">
      <c r="A84" s="2" t="s">
        <v>1082</v>
      </c>
      <c r="B84" s="5">
        <v>1.1000000000000001</v>
      </c>
      <c r="C84" s="2" t="s">
        <v>345</v>
      </c>
      <c r="D84" s="15" t="s">
        <v>1376</v>
      </c>
      <c r="E84" s="6" t="s">
        <v>28</v>
      </c>
      <c r="F84" s="6" t="s">
        <v>28</v>
      </c>
      <c r="G84" s="126">
        <v>0.57277676950998191</v>
      </c>
      <c r="H84" s="84">
        <v>1</v>
      </c>
      <c r="I84" s="84">
        <v>1</v>
      </c>
      <c r="J84" s="129">
        <v>1</v>
      </c>
      <c r="K84" s="126">
        <f t="shared" si="1"/>
        <v>0.57277676950998191</v>
      </c>
      <c r="L84" s="15" t="s">
        <v>1377</v>
      </c>
      <c r="M84" s="2" t="s">
        <v>1378</v>
      </c>
      <c r="N84" s="2"/>
      <c r="O84"/>
      <c r="P84"/>
      <c r="Q84"/>
      <c r="R84"/>
      <c r="S84"/>
      <c r="T84"/>
      <c r="U84"/>
      <c r="V84"/>
    </row>
    <row r="85" spans="1:22" s="6" customFormat="1" x14ac:dyDescent="0.25">
      <c r="A85" s="2" t="s">
        <v>1082</v>
      </c>
      <c r="B85" s="5">
        <v>1.1000000000000001</v>
      </c>
      <c r="C85" s="2" t="s">
        <v>345</v>
      </c>
      <c r="D85" s="15" t="s">
        <v>1379</v>
      </c>
      <c r="E85" s="6" t="s">
        <v>28</v>
      </c>
      <c r="F85" s="6" t="s">
        <v>28</v>
      </c>
      <c r="G85" s="126">
        <v>1.7899274047186933</v>
      </c>
      <c r="H85" s="84" t="s">
        <v>1117</v>
      </c>
      <c r="I85" s="84">
        <v>1</v>
      </c>
      <c r="J85" s="129">
        <v>5.63</v>
      </c>
      <c r="K85" s="126">
        <f t="shared" si="1"/>
        <v>0.31792671487010538</v>
      </c>
      <c r="L85" s="15" t="s">
        <v>1380</v>
      </c>
      <c r="M85" s="2" t="s">
        <v>1381</v>
      </c>
      <c r="N85" s="2"/>
      <c r="O85"/>
      <c r="P85"/>
      <c r="Q85"/>
      <c r="R85"/>
      <c r="S85"/>
      <c r="T85"/>
      <c r="U85"/>
      <c r="V85"/>
    </row>
    <row r="86" spans="1:22" s="6" customFormat="1" x14ac:dyDescent="0.25">
      <c r="A86" s="2" t="s">
        <v>1082</v>
      </c>
      <c r="B86" s="5">
        <v>1.1000000000000001</v>
      </c>
      <c r="C86" s="2" t="s">
        <v>345</v>
      </c>
      <c r="D86" s="15" t="s">
        <v>1382</v>
      </c>
      <c r="E86" s="6" t="s">
        <v>28</v>
      </c>
      <c r="F86" s="6" t="s">
        <v>28</v>
      </c>
      <c r="G86" s="126">
        <v>1.312613430127042</v>
      </c>
      <c r="H86" s="84">
        <v>4</v>
      </c>
      <c r="I86" s="84">
        <v>1</v>
      </c>
      <c r="J86" s="129">
        <v>2</v>
      </c>
      <c r="K86" s="126">
        <f t="shared" si="1"/>
        <v>0.65630671506352101</v>
      </c>
      <c r="L86" s="15" t="s">
        <v>1383</v>
      </c>
      <c r="M86" s="2" t="s">
        <v>1384</v>
      </c>
      <c r="N86" s="2"/>
      <c r="O86"/>
      <c r="P86"/>
      <c r="Q86"/>
      <c r="R86"/>
      <c r="S86"/>
      <c r="T86"/>
      <c r="U86"/>
      <c r="V86"/>
    </row>
    <row r="87" spans="1:22" s="6" customFormat="1" ht="22.5" x14ac:dyDescent="0.25">
      <c r="A87" s="2" t="s">
        <v>1082</v>
      </c>
      <c r="B87" s="5">
        <v>1.1000000000000001</v>
      </c>
      <c r="C87" s="2" t="s">
        <v>345</v>
      </c>
      <c r="D87" s="15" t="s">
        <v>1385</v>
      </c>
      <c r="E87" s="6" t="s">
        <v>28</v>
      </c>
      <c r="F87" s="6" t="s">
        <v>28</v>
      </c>
      <c r="G87" s="126">
        <v>3.2815335753176047</v>
      </c>
      <c r="H87" s="84" t="s">
        <v>1107</v>
      </c>
      <c r="I87" s="84">
        <v>1</v>
      </c>
      <c r="J87" s="129">
        <v>8.33</v>
      </c>
      <c r="K87" s="126">
        <f t="shared" si="1"/>
        <v>0.39394160568038472</v>
      </c>
      <c r="L87" s="15" t="s">
        <v>1386</v>
      </c>
      <c r="M87" s="2" t="s">
        <v>1387</v>
      </c>
      <c r="N87" s="2"/>
      <c r="O87"/>
      <c r="P87"/>
      <c r="Q87"/>
      <c r="R87"/>
      <c r="S87"/>
      <c r="T87"/>
      <c r="U87"/>
      <c r="V87"/>
    </row>
    <row r="88" spans="1:22" s="6" customFormat="1" ht="22.5" x14ac:dyDescent="0.25">
      <c r="A88" s="2" t="s">
        <v>1082</v>
      </c>
      <c r="B88" s="5">
        <v>1.1000000000000001</v>
      </c>
      <c r="C88" s="2" t="s">
        <v>345</v>
      </c>
      <c r="D88" s="15" t="s">
        <v>1388</v>
      </c>
      <c r="E88" s="6" t="s">
        <v>28</v>
      </c>
      <c r="F88" s="6" t="s">
        <v>28</v>
      </c>
      <c r="G88" s="126">
        <v>4.1764972776769511</v>
      </c>
      <c r="H88" s="84" t="s">
        <v>1133</v>
      </c>
      <c r="I88" s="84">
        <v>1</v>
      </c>
      <c r="J88" s="129">
        <v>1.6</v>
      </c>
      <c r="K88" s="126">
        <f t="shared" si="1"/>
        <v>2.6103107985480944</v>
      </c>
      <c r="L88" s="15" t="s">
        <v>1157</v>
      </c>
      <c r="M88" s="2" t="s">
        <v>1389</v>
      </c>
      <c r="N88" s="2"/>
      <c r="O88"/>
      <c r="P88"/>
      <c r="Q88"/>
      <c r="R88"/>
      <c r="S88"/>
      <c r="T88"/>
      <c r="U88"/>
      <c r="V88"/>
    </row>
    <row r="89" spans="1:22" s="6" customFormat="1" x14ac:dyDescent="0.25">
      <c r="A89" s="2" t="s">
        <v>1082</v>
      </c>
      <c r="B89" s="5">
        <v>1.1000000000000001</v>
      </c>
      <c r="C89" s="2" t="s">
        <v>345</v>
      </c>
      <c r="D89" s="15" t="s">
        <v>1390</v>
      </c>
      <c r="E89" s="6" t="s">
        <v>28</v>
      </c>
      <c r="F89" s="6" t="s">
        <v>28</v>
      </c>
      <c r="G89" s="126">
        <v>1.1932849364791289</v>
      </c>
      <c r="H89" s="84" t="s">
        <v>1099</v>
      </c>
      <c r="I89" s="84">
        <v>1</v>
      </c>
      <c r="J89" s="129">
        <v>10</v>
      </c>
      <c r="K89" s="126">
        <f t="shared" si="1"/>
        <v>0.1193284936479129</v>
      </c>
      <c r="L89" s="15" t="s">
        <v>1141</v>
      </c>
      <c r="M89" s="2" t="s">
        <v>1391</v>
      </c>
      <c r="N89" s="2"/>
      <c r="O89"/>
      <c r="P89"/>
      <c r="Q89"/>
      <c r="R89"/>
      <c r="S89"/>
      <c r="T89"/>
      <c r="U89"/>
      <c r="V89"/>
    </row>
    <row r="90" spans="1:22" s="6" customFormat="1" x14ac:dyDescent="0.25">
      <c r="A90" s="2" t="s">
        <v>1082</v>
      </c>
      <c r="B90" s="5">
        <v>1.1000000000000001</v>
      </c>
      <c r="C90" s="2" t="s">
        <v>345</v>
      </c>
      <c r="D90" s="15" t="s">
        <v>1392</v>
      </c>
      <c r="E90" s="6" t="s">
        <v>28</v>
      </c>
      <c r="F90" s="6" t="s">
        <v>28</v>
      </c>
      <c r="G90" s="126">
        <v>0.77563520871143388</v>
      </c>
      <c r="H90" s="84" t="s">
        <v>1165</v>
      </c>
      <c r="I90" s="84">
        <v>1</v>
      </c>
      <c r="J90" s="129">
        <v>3.8</v>
      </c>
      <c r="K90" s="126">
        <f t="shared" si="1"/>
        <v>0.20411452860827209</v>
      </c>
      <c r="L90" s="15" t="s">
        <v>1393</v>
      </c>
      <c r="M90" s="2" t="s">
        <v>1166</v>
      </c>
      <c r="N90" s="2"/>
      <c r="O90"/>
      <c r="P90"/>
      <c r="Q90"/>
      <c r="R90"/>
      <c r="S90"/>
      <c r="T90"/>
      <c r="U90"/>
      <c r="V90"/>
    </row>
    <row r="91" spans="1:22" s="6" customFormat="1" x14ac:dyDescent="0.25">
      <c r="A91" s="2" t="s">
        <v>1082</v>
      </c>
      <c r="B91" s="5">
        <v>1.1000000000000001</v>
      </c>
      <c r="C91" s="2" t="s">
        <v>345</v>
      </c>
      <c r="D91" s="15" t="s">
        <v>1394</v>
      </c>
      <c r="E91" s="6" t="s">
        <v>1395</v>
      </c>
      <c r="F91" s="6" t="s">
        <v>28</v>
      </c>
      <c r="G91" s="126">
        <v>1.9689201451905627</v>
      </c>
      <c r="H91" s="84" t="s">
        <v>1396</v>
      </c>
      <c r="I91" s="84">
        <v>1</v>
      </c>
      <c r="J91" s="129">
        <v>26.67</v>
      </c>
      <c r="K91" s="126">
        <f t="shared" si="1"/>
        <v>7.3825277284985474E-2</v>
      </c>
      <c r="L91" s="15" t="s">
        <v>1397</v>
      </c>
      <c r="M91" s="2" t="s">
        <v>1398</v>
      </c>
      <c r="N91" s="2"/>
      <c r="O91"/>
      <c r="P91"/>
      <c r="Q91"/>
      <c r="R91"/>
      <c r="S91"/>
      <c r="T91"/>
      <c r="U91"/>
      <c r="V91"/>
    </row>
    <row r="92" spans="1:22" s="6" customFormat="1" ht="22.5" x14ac:dyDescent="0.25">
      <c r="A92" s="2" t="s">
        <v>1082</v>
      </c>
      <c r="B92" s="5">
        <v>1.1000000000000001</v>
      </c>
      <c r="C92" s="2" t="s">
        <v>345</v>
      </c>
      <c r="D92" s="15" t="s">
        <v>1399</v>
      </c>
      <c r="E92" s="6" t="s">
        <v>28</v>
      </c>
      <c r="F92" s="6" t="s">
        <v>28</v>
      </c>
      <c r="G92" s="126">
        <v>0.25058983666061707</v>
      </c>
      <c r="H92" s="84" t="s">
        <v>1099</v>
      </c>
      <c r="I92" s="84">
        <v>1</v>
      </c>
      <c r="J92" s="129">
        <v>2.63</v>
      </c>
      <c r="K92" s="126">
        <f t="shared" si="1"/>
        <v>9.5281306715063532E-2</v>
      </c>
      <c r="L92" s="15" t="s">
        <v>1233</v>
      </c>
      <c r="M92" s="15" t="s">
        <v>1400</v>
      </c>
      <c r="N92" s="2"/>
      <c r="O92"/>
      <c r="P92"/>
      <c r="Q92"/>
      <c r="R92"/>
      <c r="S92"/>
      <c r="T92"/>
      <c r="U92"/>
      <c r="V92"/>
    </row>
    <row r="93" spans="1:22" s="6" customFormat="1" ht="17.25" customHeight="1" x14ac:dyDescent="0.25">
      <c r="A93" s="2" t="s">
        <v>1082</v>
      </c>
      <c r="B93" s="5">
        <v>1.1000000000000001</v>
      </c>
      <c r="C93" s="2" t="s">
        <v>345</v>
      </c>
      <c r="D93" s="15" t="s">
        <v>1401</v>
      </c>
      <c r="E93" s="6" t="s">
        <v>28</v>
      </c>
      <c r="F93" s="6" t="s">
        <v>28</v>
      </c>
      <c r="G93" s="126">
        <v>0.95462794918330318</v>
      </c>
      <c r="H93" s="84" t="s">
        <v>1133</v>
      </c>
      <c r="I93" s="84">
        <v>1</v>
      </c>
      <c r="J93" s="129">
        <v>3.23</v>
      </c>
      <c r="K93" s="126">
        <f t="shared" si="1"/>
        <v>0.29555044866356134</v>
      </c>
      <c r="L93" s="15" t="s">
        <v>1402</v>
      </c>
      <c r="M93" s="2" t="s">
        <v>1403</v>
      </c>
      <c r="N93" s="2"/>
      <c r="O93"/>
      <c r="P93"/>
      <c r="Q93"/>
      <c r="R93"/>
      <c r="S93"/>
      <c r="T93"/>
      <c r="U93"/>
      <c r="V93"/>
    </row>
    <row r="94" spans="1:22" s="6" customFormat="1" x14ac:dyDescent="0.25">
      <c r="A94" s="2" t="s">
        <v>1082</v>
      </c>
      <c r="B94" s="5">
        <v>1.1000000000000001</v>
      </c>
      <c r="C94" s="2" t="s">
        <v>345</v>
      </c>
      <c r="D94" s="15" t="s">
        <v>1404</v>
      </c>
      <c r="E94" s="6" t="s">
        <v>28</v>
      </c>
      <c r="F94" s="6" t="s">
        <v>28</v>
      </c>
      <c r="G94" s="126">
        <v>1.7899274047186933</v>
      </c>
      <c r="H94" s="84" t="s">
        <v>1405</v>
      </c>
      <c r="I94" s="84">
        <v>1</v>
      </c>
      <c r="J94" s="129">
        <v>4.41</v>
      </c>
      <c r="K94" s="126">
        <f t="shared" si="1"/>
        <v>0.40587923009494176</v>
      </c>
      <c r="L94" s="15" t="s">
        <v>1122</v>
      </c>
      <c r="M94" s="2" t="s">
        <v>1406</v>
      </c>
      <c r="N94" s="2"/>
      <c r="O94"/>
      <c r="P94"/>
      <c r="Q94"/>
      <c r="R94"/>
      <c r="S94"/>
      <c r="T94"/>
      <c r="U94"/>
      <c r="V94"/>
    </row>
    <row r="95" spans="1:22" s="6" customFormat="1" ht="22.5" x14ac:dyDescent="0.25">
      <c r="A95" s="2" t="s">
        <v>1082</v>
      </c>
      <c r="B95" s="5">
        <v>1.1000000000000001</v>
      </c>
      <c r="C95" s="2" t="s">
        <v>345</v>
      </c>
      <c r="D95" s="15" t="s">
        <v>1407</v>
      </c>
      <c r="E95" s="6" t="s">
        <v>1408</v>
      </c>
      <c r="F95" s="6" t="s">
        <v>28</v>
      </c>
      <c r="G95" s="126">
        <v>1.6705989110707804</v>
      </c>
      <c r="H95" s="84" t="s">
        <v>1409</v>
      </c>
      <c r="I95" s="84">
        <v>1</v>
      </c>
      <c r="J95" s="129">
        <v>5</v>
      </c>
      <c r="K95" s="126">
        <f t="shared" si="1"/>
        <v>0.33411978221415606</v>
      </c>
      <c r="L95" s="15" t="s">
        <v>1410</v>
      </c>
      <c r="M95" s="2" t="s">
        <v>1411</v>
      </c>
      <c r="N95" s="2"/>
      <c r="O95"/>
      <c r="P95"/>
      <c r="Q95"/>
      <c r="R95"/>
      <c r="S95"/>
      <c r="T95"/>
      <c r="U95"/>
      <c r="V95"/>
    </row>
    <row r="96" spans="1:22" s="6" customFormat="1" ht="22.5" x14ac:dyDescent="0.25">
      <c r="A96" s="2" t="s">
        <v>1082</v>
      </c>
      <c r="B96" s="5">
        <v>1.1000000000000001</v>
      </c>
      <c r="C96" s="2" t="s">
        <v>345</v>
      </c>
      <c r="D96" s="15" t="s">
        <v>1412</v>
      </c>
      <c r="E96" s="6" t="s">
        <v>28</v>
      </c>
      <c r="F96" s="6" t="s">
        <v>28</v>
      </c>
      <c r="G96" s="126">
        <v>1.1932849364791289</v>
      </c>
      <c r="H96" s="84" t="s">
        <v>1096</v>
      </c>
      <c r="I96" s="84">
        <v>1</v>
      </c>
      <c r="J96" s="129">
        <v>3</v>
      </c>
      <c r="K96" s="126">
        <f t="shared" si="1"/>
        <v>0.39776164549304299</v>
      </c>
      <c r="L96" s="15" t="s">
        <v>1413</v>
      </c>
      <c r="M96" s="2" t="s">
        <v>1414</v>
      </c>
      <c r="N96" s="2"/>
      <c r="O96"/>
      <c r="P96"/>
      <c r="Q96"/>
      <c r="R96"/>
      <c r="S96"/>
      <c r="T96"/>
      <c r="U96"/>
      <c r="V96"/>
    </row>
    <row r="97" spans="1:22" s="6" customFormat="1" x14ac:dyDescent="0.25">
      <c r="A97" s="2" t="s">
        <v>1082</v>
      </c>
      <c r="B97" s="5">
        <v>1.1000000000000001</v>
      </c>
      <c r="C97" s="2" t="s">
        <v>345</v>
      </c>
      <c r="D97" s="15" t="s">
        <v>1163</v>
      </c>
      <c r="E97" s="6" t="s">
        <v>28</v>
      </c>
      <c r="F97" s="6" t="s">
        <v>28</v>
      </c>
      <c r="G97" s="126">
        <v>0.8352994555353902</v>
      </c>
      <c r="H97" s="84" t="s">
        <v>1085</v>
      </c>
      <c r="I97" s="84">
        <v>1</v>
      </c>
      <c r="J97" s="129">
        <v>10</v>
      </c>
      <c r="K97" s="126">
        <f t="shared" si="1"/>
        <v>8.3529945553539015E-2</v>
      </c>
      <c r="L97" s="15" t="s">
        <v>1415</v>
      </c>
      <c r="M97" s="2" t="s">
        <v>1164</v>
      </c>
      <c r="N97" s="2"/>
      <c r="O97"/>
      <c r="P97"/>
      <c r="Q97"/>
      <c r="R97"/>
      <c r="S97"/>
      <c r="T97"/>
      <c r="U97"/>
      <c r="V97"/>
    </row>
    <row r="98" spans="1:22" s="6" customFormat="1" x14ac:dyDescent="0.25">
      <c r="A98" s="2" t="s">
        <v>1082</v>
      </c>
      <c r="B98" s="5">
        <v>1.1000000000000001</v>
      </c>
      <c r="C98" s="2" t="s">
        <v>345</v>
      </c>
      <c r="D98" s="15" t="s">
        <v>1416</v>
      </c>
      <c r="E98" s="6" t="s">
        <v>28</v>
      </c>
      <c r="F98" s="6" t="s">
        <v>28</v>
      </c>
      <c r="G98" s="126">
        <v>0.77563520871143388</v>
      </c>
      <c r="H98" s="84" t="s">
        <v>1085</v>
      </c>
      <c r="I98" s="84">
        <v>1</v>
      </c>
      <c r="J98" s="129">
        <v>3.33</v>
      </c>
      <c r="K98" s="126">
        <f t="shared" si="1"/>
        <v>0.23292348609952968</v>
      </c>
      <c r="L98" s="15" t="s">
        <v>1118</v>
      </c>
      <c r="M98" s="2" t="s">
        <v>1417</v>
      </c>
      <c r="N98" s="2"/>
      <c r="O98"/>
      <c r="P98"/>
      <c r="Q98"/>
      <c r="R98"/>
      <c r="S98"/>
      <c r="T98"/>
      <c r="U98"/>
      <c r="V98"/>
    </row>
    <row r="99" spans="1:22" s="6" customFormat="1" ht="19.5" customHeight="1" x14ac:dyDescent="0.25">
      <c r="A99" s="2" t="s">
        <v>1082</v>
      </c>
      <c r="B99" s="5">
        <v>1.1000000000000001</v>
      </c>
      <c r="C99" s="2" t="s">
        <v>345</v>
      </c>
      <c r="D99" s="15" t="s">
        <v>1123</v>
      </c>
      <c r="E99" s="6" t="s">
        <v>28</v>
      </c>
      <c r="F99" s="6" t="s">
        <v>28</v>
      </c>
      <c r="G99" s="126">
        <v>1.1932849364791289</v>
      </c>
      <c r="H99" s="84" t="s">
        <v>1117</v>
      </c>
      <c r="I99" s="84">
        <v>1</v>
      </c>
      <c r="J99" s="129">
        <v>6</v>
      </c>
      <c r="K99" s="126">
        <f t="shared" si="1"/>
        <v>0.1988808227465215</v>
      </c>
      <c r="L99" s="15" t="s">
        <v>1108</v>
      </c>
      <c r="M99" s="2" t="s">
        <v>1418</v>
      </c>
      <c r="N99" s="2"/>
      <c r="O99"/>
      <c r="P99"/>
      <c r="Q99"/>
      <c r="R99"/>
      <c r="S99"/>
      <c r="T99"/>
      <c r="U99"/>
      <c r="V99"/>
    </row>
    <row r="100" spans="1:22" s="6" customFormat="1" x14ac:dyDescent="0.25">
      <c r="A100" s="2" t="s">
        <v>1082</v>
      </c>
      <c r="B100" s="5">
        <v>1.1000000000000001</v>
      </c>
      <c r="C100" s="2" t="s">
        <v>345</v>
      </c>
      <c r="D100" s="15" t="s">
        <v>1419</v>
      </c>
      <c r="E100" s="6" t="s">
        <v>28</v>
      </c>
      <c r="F100" s="6" t="s">
        <v>28</v>
      </c>
      <c r="G100" s="126">
        <v>2.1479128856624321</v>
      </c>
      <c r="H100" s="84" t="s">
        <v>1171</v>
      </c>
      <c r="I100" s="84">
        <v>1</v>
      </c>
      <c r="J100" s="129">
        <v>6</v>
      </c>
      <c r="K100" s="126">
        <f t="shared" si="1"/>
        <v>0.35798548094373867</v>
      </c>
      <c r="L100" s="15" t="s">
        <v>1108</v>
      </c>
      <c r="M100" s="2" t="s">
        <v>1172</v>
      </c>
      <c r="N100" s="2"/>
      <c r="O100"/>
      <c r="P100"/>
      <c r="Q100"/>
      <c r="R100"/>
      <c r="S100"/>
      <c r="T100"/>
      <c r="U100"/>
      <c r="V100"/>
    </row>
    <row r="101" spans="1:22" s="6" customFormat="1" ht="13.5" customHeight="1" x14ac:dyDescent="0.25">
      <c r="A101" s="2" t="s">
        <v>1082</v>
      </c>
      <c r="B101" s="5">
        <v>1.1000000000000001</v>
      </c>
      <c r="C101" s="2" t="s">
        <v>345</v>
      </c>
      <c r="D101" s="15" t="s">
        <v>1420</v>
      </c>
      <c r="E101" s="6" t="s">
        <v>28</v>
      </c>
      <c r="F101" s="6" t="s">
        <v>28</v>
      </c>
      <c r="G101" s="126">
        <v>2.625226860254084</v>
      </c>
      <c r="H101" s="84" t="s">
        <v>1099</v>
      </c>
      <c r="I101" s="84">
        <v>1</v>
      </c>
      <c r="J101" s="129">
        <v>2</v>
      </c>
      <c r="K101" s="126">
        <f t="shared" si="1"/>
        <v>1.312613430127042</v>
      </c>
      <c r="L101" s="15" t="s">
        <v>1157</v>
      </c>
      <c r="M101" s="2" t="s">
        <v>1421</v>
      </c>
      <c r="N101" s="2"/>
      <c r="O101"/>
      <c r="P101"/>
      <c r="Q101"/>
      <c r="R101"/>
      <c r="S101"/>
      <c r="T101"/>
      <c r="U101"/>
      <c r="V101"/>
    </row>
    <row r="102" spans="1:22" s="6" customFormat="1" ht="16.5" customHeight="1" x14ac:dyDescent="0.25">
      <c r="A102" s="2" t="s">
        <v>1082</v>
      </c>
      <c r="B102" s="5">
        <v>1.1000000000000001</v>
      </c>
      <c r="C102" s="2" t="s">
        <v>345</v>
      </c>
      <c r="D102" s="15" t="s">
        <v>1422</v>
      </c>
      <c r="E102" s="6" t="s">
        <v>28</v>
      </c>
      <c r="F102" s="6" t="s">
        <v>28</v>
      </c>
      <c r="G102" s="126">
        <v>1.7899274047186933</v>
      </c>
      <c r="H102" s="84" t="s">
        <v>1116</v>
      </c>
      <c r="I102" s="84">
        <v>1</v>
      </c>
      <c r="J102" s="129">
        <v>1.67</v>
      </c>
      <c r="K102" s="126">
        <f t="shared" si="1"/>
        <v>1.0718128171968224</v>
      </c>
      <c r="L102" s="15" t="s">
        <v>1118</v>
      </c>
      <c r="M102" s="2" t="s">
        <v>1423</v>
      </c>
      <c r="N102" s="2"/>
      <c r="O102"/>
      <c r="P102"/>
      <c r="Q102"/>
      <c r="R102"/>
      <c r="S102"/>
      <c r="T102"/>
      <c r="U102"/>
      <c r="V102"/>
    </row>
    <row r="103" spans="1:22" s="45" customFormat="1" ht="17.25" customHeight="1" x14ac:dyDescent="0.25">
      <c r="A103" s="21" t="s">
        <v>1082</v>
      </c>
      <c r="B103" s="21">
        <v>1.1000000000000001</v>
      </c>
      <c r="C103" s="2" t="s">
        <v>345</v>
      </c>
      <c r="D103" s="15" t="s">
        <v>1143</v>
      </c>
      <c r="E103" s="15"/>
      <c r="F103" s="21" t="s">
        <v>28</v>
      </c>
      <c r="G103" s="126">
        <v>41.764972776769511</v>
      </c>
      <c r="H103" s="36"/>
      <c r="I103" s="36">
        <v>1</v>
      </c>
      <c r="J103" s="117">
        <v>52.14</v>
      </c>
      <c r="K103" s="126">
        <f t="shared" si="1"/>
        <v>0.80101597193650764</v>
      </c>
      <c r="L103" s="15"/>
      <c r="M103" s="15" t="s">
        <v>1144</v>
      </c>
      <c r="N103" s="5"/>
      <c r="O103"/>
      <c r="P103"/>
      <c r="Q103"/>
      <c r="R103"/>
      <c r="S103"/>
      <c r="T103"/>
      <c r="U103"/>
      <c r="V103"/>
    </row>
    <row r="104" spans="1:22" s="45" customFormat="1" ht="17.25" customHeight="1" x14ac:dyDescent="0.25">
      <c r="A104" s="21" t="s">
        <v>1082</v>
      </c>
      <c r="B104" s="21">
        <v>1.1000000000000001</v>
      </c>
      <c r="C104" s="2" t="s">
        <v>345</v>
      </c>
      <c r="D104" s="15" t="s">
        <v>1145</v>
      </c>
      <c r="E104" s="15"/>
      <c r="F104" s="21"/>
      <c r="G104" s="126">
        <v>59.664246823956447</v>
      </c>
      <c r="H104" s="19"/>
      <c r="I104" s="36">
        <v>1</v>
      </c>
      <c r="J104" s="117">
        <v>52.14</v>
      </c>
      <c r="K104" s="126">
        <f t="shared" si="1"/>
        <v>1.1443085313378683</v>
      </c>
      <c r="L104" s="15"/>
      <c r="M104" s="15" t="s">
        <v>1146</v>
      </c>
      <c r="N104" s="5"/>
      <c r="O104"/>
      <c r="P104"/>
      <c r="Q104"/>
      <c r="R104"/>
      <c r="S104"/>
      <c r="T104"/>
      <c r="U104"/>
      <c r="V104"/>
    </row>
    <row r="105" spans="1:22" s="21" customFormat="1" ht="81" customHeight="1" x14ac:dyDescent="0.25">
      <c r="A105" s="15" t="s">
        <v>1147</v>
      </c>
      <c r="B105" s="15">
        <v>11.1</v>
      </c>
      <c r="C105" s="15" t="s">
        <v>345</v>
      </c>
      <c r="D105" s="15" t="s">
        <v>1148</v>
      </c>
      <c r="E105" s="15"/>
      <c r="F105" s="15"/>
      <c r="G105" s="126">
        <v>47.232280130293162</v>
      </c>
      <c r="H105" s="128"/>
      <c r="I105" s="128">
        <v>1</v>
      </c>
      <c r="J105" s="130">
        <v>4.3499999999999996</v>
      </c>
      <c r="K105" s="126">
        <f t="shared" si="1"/>
        <v>10.857995432251302</v>
      </c>
      <c r="L105" s="15"/>
      <c r="M105" s="15" t="s">
        <v>1424</v>
      </c>
      <c r="N105" s="15"/>
      <c r="O105"/>
      <c r="P105"/>
      <c r="Q105"/>
      <c r="R105"/>
      <c r="S105"/>
      <c r="T105"/>
      <c r="U105"/>
      <c r="V105"/>
    </row>
    <row r="106" spans="1:22" s="21" customFormat="1" ht="62.25" customHeight="1" x14ac:dyDescent="0.25">
      <c r="A106" s="15" t="s">
        <v>1147</v>
      </c>
      <c r="B106" s="15">
        <v>11.1</v>
      </c>
      <c r="C106" s="15" t="s">
        <v>345</v>
      </c>
      <c r="D106" s="15" t="s">
        <v>1149</v>
      </c>
      <c r="E106" s="15"/>
      <c r="F106" s="15"/>
      <c r="G106" s="126">
        <v>28.763387622149839</v>
      </c>
      <c r="H106" s="128"/>
      <c r="I106" s="128">
        <v>1</v>
      </c>
      <c r="J106" s="130">
        <v>4.3499999999999996</v>
      </c>
      <c r="K106" s="126">
        <f t="shared" si="1"/>
        <v>6.6122730165861707</v>
      </c>
      <c r="L106" s="15"/>
      <c r="M106" s="68" t="s">
        <v>1425</v>
      </c>
      <c r="N106" s="15"/>
      <c r="O106"/>
      <c r="P106"/>
      <c r="Q106"/>
      <c r="R106"/>
      <c r="S106"/>
      <c r="T106"/>
      <c r="U106"/>
      <c r="V106"/>
    </row>
    <row r="108" spans="1:22" x14ac:dyDescent="0.25">
      <c r="D108" s="5" t="s">
        <v>1505</v>
      </c>
      <c r="E108" s="101">
        <f>SUM(K5:K104)</f>
        <v>95.78697803441527</v>
      </c>
    </row>
    <row r="109" spans="1:22" x14ac:dyDescent="0.25">
      <c r="D109" s="5" t="s">
        <v>1506</v>
      </c>
      <c r="E109" s="101">
        <f>SUM(K105:K106)</f>
        <v>17.470268448837473</v>
      </c>
    </row>
  </sheetData>
  <pageMargins left="0.7" right="0.7" top="0.75" bottom="0.75" header="0.3" footer="0.3"/>
  <pageSetup paperSize="9" scale="2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5C3ED4-2403-4F7A-8071-D658FF4F1BF5}">
  <dimension ref="A1:W9"/>
  <sheetViews>
    <sheetView view="pageBreakPreview" zoomScale="115" zoomScaleNormal="100" zoomScaleSheetLayoutView="115" workbookViewId="0"/>
  </sheetViews>
  <sheetFormatPr defaultColWidth="9.140625" defaultRowHeight="15" x14ac:dyDescent="0.25"/>
  <cols>
    <col min="1" max="1" width="6.42578125" customWidth="1"/>
    <col min="2" max="2" width="6.85546875" customWidth="1"/>
    <col min="3" max="3" width="6.28515625" customWidth="1"/>
    <col min="5" max="5" width="14.42578125" customWidth="1"/>
    <col min="6" max="6" width="13" customWidth="1"/>
    <col min="7" max="8" width="7.140625" customWidth="1"/>
    <col min="9" max="9" width="7.85546875" customWidth="1"/>
    <col min="10" max="10" width="8.140625" customWidth="1"/>
    <col min="11" max="11" width="7.42578125" customWidth="1"/>
    <col min="12" max="12" width="24.28515625" customWidth="1"/>
    <col min="13" max="13" width="23.5703125" style="53" customWidth="1"/>
    <col min="14" max="14" width="17.42578125" customWidth="1"/>
    <col min="15" max="22" width="8.7109375" customWidth="1"/>
  </cols>
  <sheetData>
    <row r="1" spans="1:23" x14ac:dyDescent="0.25">
      <c r="A1" s="137" t="s">
        <v>1518</v>
      </c>
      <c r="B1" s="34"/>
      <c r="C1" s="21"/>
      <c r="D1" s="21"/>
      <c r="E1" s="21"/>
      <c r="F1" s="21"/>
      <c r="G1" s="21"/>
      <c r="H1" s="21"/>
      <c r="I1" s="21"/>
      <c r="J1" s="21"/>
      <c r="K1" s="21"/>
      <c r="L1" s="15"/>
      <c r="M1" s="15"/>
    </row>
    <row r="2" spans="1:23" x14ac:dyDescent="0.25">
      <c r="A2" s="28" t="s">
        <v>1426</v>
      </c>
      <c r="B2" s="28"/>
      <c r="C2" s="13"/>
      <c r="D2" s="1"/>
      <c r="E2" s="1"/>
      <c r="F2" s="1"/>
      <c r="G2" s="1"/>
      <c r="H2" s="1"/>
      <c r="I2" s="1"/>
      <c r="J2" s="1"/>
      <c r="K2" s="1"/>
      <c r="L2" s="1"/>
      <c r="M2" s="106"/>
    </row>
    <row r="3" spans="1:23" x14ac:dyDescent="0.25">
      <c r="A3" s="28" t="s">
        <v>1467</v>
      </c>
      <c r="B3" s="28"/>
      <c r="C3" s="1"/>
      <c r="D3" s="1"/>
      <c r="E3" s="1"/>
      <c r="F3" s="1"/>
      <c r="G3" s="1"/>
      <c r="H3" s="1"/>
      <c r="I3" s="1"/>
      <c r="J3" s="107"/>
      <c r="K3" s="1"/>
      <c r="L3" s="1"/>
      <c r="M3" s="1"/>
    </row>
    <row r="4" spans="1:23" ht="22.5" x14ac:dyDescent="0.25">
      <c r="A4" s="12" t="s">
        <v>0</v>
      </c>
      <c r="B4" s="12" t="s">
        <v>1</v>
      </c>
      <c r="C4" s="12" t="s">
        <v>2</v>
      </c>
      <c r="D4" s="12" t="s">
        <v>4</v>
      </c>
      <c r="E4" s="12" t="s">
        <v>5</v>
      </c>
      <c r="F4" s="12" t="s">
        <v>6</v>
      </c>
      <c r="G4" s="100" t="s">
        <v>7</v>
      </c>
      <c r="H4" s="100" t="s">
        <v>8</v>
      </c>
      <c r="I4" s="12" t="s">
        <v>9</v>
      </c>
      <c r="J4" s="13" t="s">
        <v>10</v>
      </c>
      <c r="K4" s="100" t="s">
        <v>53</v>
      </c>
      <c r="L4" s="100" t="s">
        <v>12</v>
      </c>
      <c r="M4" s="12" t="s">
        <v>13</v>
      </c>
    </row>
    <row r="5" spans="1:23" s="6" customFormat="1" ht="61.5" customHeight="1" x14ac:dyDescent="0.25">
      <c r="A5" s="2" t="s">
        <v>1427</v>
      </c>
      <c r="B5" s="5">
        <v>2.1</v>
      </c>
      <c r="C5" s="2" t="s">
        <v>345</v>
      </c>
      <c r="D5" s="15" t="s">
        <v>1436</v>
      </c>
      <c r="E5" s="6" t="s">
        <v>1428</v>
      </c>
      <c r="F5" s="6" t="s">
        <v>28</v>
      </c>
      <c r="G5" s="126">
        <v>4.9364497607655506</v>
      </c>
      <c r="H5" s="84" t="s">
        <v>1429</v>
      </c>
      <c r="I5" s="84">
        <v>2</v>
      </c>
      <c r="J5" s="129">
        <v>1</v>
      </c>
      <c r="K5" s="126">
        <f>G5*I5/J5</f>
        <v>9.8728995215311013</v>
      </c>
      <c r="L5" s="15" t="s">
        <v>1437</v>
      </c>
      <c r="M5" s="5" t="s">
        <v>1430</v>
      </c>
      <c r="N5"/>
      <c r="O5"/>
      <c r="P5"/>
      <c r="Q5"/>
      <c r="R5"/>
      <c r="S5"/>
      <c r="T5"/>
      <c r="U5"/>
      <c r="V5"/>
      <c r="W5"/>
    </row>
    <row r="6" spans="1:23" ht="41.25" customHeight="1" x14ac:dyDescent="0.25">
      <c r="A6" s="32" t="s">
        <v>1431</v>
      </c>
      <c r="B6" s="32">
        <v>11.1</v>
      </c>
      <c r="C6" s="2" t="s">
        <v>345</v>
      </c>
      <c r="D6" s="32" t="s">
        <v>1432</v>
      </c>
      <c r="E6" s="32"/>
      <c r="F6" s="32" t="s">
        <v>1433</v>
      </c>
      <c r="G6" s="126">
        <v>6.7755700325732899</v>
      </c>
      <c r="H6" s="52">
        <v>1</v>
      </c>
      <c r="I6" s="52">
        <v>2</v>
      </c>
      <c r="J6" s="116">
        <f>365/84</f>
        <v>4.3452380952380949</v>
      </c>
      <c r="K6" s="131">
        <f>(G6*I6)/J6</f>
        <v>3.1186185355405831</v>
      </c>
      <c r="L6" s="32" t="s">
        <v>1434</v>
      </c>
      <c r="M6" s="32" t="s">
        <v>1435</v>
      </c>
    </row>
    <row r="7" spans="1:23" x14ac:dyDescent="0.25">
      <c r="A7" s="13"/>
      <c r="B7" s="13"/>
      <c r="C7" s="1"/>
      <c r="D7" s="13"/>
      <c r="E7" s="14"/>
      <c r="F7" s="1"/>
      <c r="G7" s="1"/>
      <c r="H7" s="1"/>
      <c r="I7" s="20"/>
      <c r="J7" s="1"/>
      <c r="K7" s="1"/>
      <c r="L7" s="20"/>
      <c r="M7" s="1"/>
    </row>
    <row r="8" spans="1:23" x14ac:dyDescent="0.25">
      <c r="A8" s="13"/>
      <c r="B8" s="13"/>
      <c r="D8" s="120" t="s">
        <v>1507</v>
      </c>
      <c r="E8" s="13"/>
      <c r="F8" s="20">
        <f>K5</f>
        <v>9.8728995215311013</v>
      </c>
      <c r="G8" s="1"/>
      <c r="H8" s="1"/>
      <c r="I8" s="1"/>
      <c r="J8" s="1"/>
      <c r="K8" s="1"/>
      <c r="L8" s="20"/>
      <c r="M8" s="1"/>
    </row>
    <row r="9" spans="1:23" x14ac:dyDescent="0.25">
      <c r="A9" s="13"/>
      <c r="B9" s="13"/>
      <c r="D9" s="120" t="s">
        <v>1508</v>
      </c>
      <c r="E9" s="14"/>
      <c r="F9" s="20">
        <f>K6</f>
        <v>3.1186185355405831</v>
      </c>
      <c r="G9" s="1"/>
      <c r="H9" s="1"/>
      <c r="I9" s="1"/>
      <c r="J9" s="1"/>
      <c r="K9" s="1"/>
      <c r="L9" s="20"/>
      <c r="M9" s="1"/>
    </row>
  </sheetData>
  <pageMargins left="0.7" right="0.7" top="0.75" bottom="0.75" header="0.3" footer="0.3"/>
  <pageSetup paperSize="9" scale="6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866F32-03EE-4D37-8CF0-ED35E9E5BE60}">
  <sheetPr>
    <pageSetUpPr fitToPage="1"/>
  </sheetPr>
  <dimension ref="A1:Y80"/>
  <sheetViews>
    <sheetView view="pageBreakPreview" zoomScaleNormal="115" zoomScaleSheetLayoutView="100" workbookViewId="0"/>
  </sheetViews>
  <sheetFormatPr defaultColWidth="9.140625" defaultRowHeight="15" x14ac:dyDescent="0.25"/>
  <cols>
    <col min="1" max="1" width="5.5703125" style="1" customWidth="1"/>
    <col min="2" max="2" width="7.28515625" style="1" customWidth="1"/>
    <col min="3" max="3" width="6.28515625" style="1" customWidth="1"/>
    <col min="4" max="4" width="14.7109375" style="1" customWidth="1"/>
    <col min="5" max="5" width="19.7109375" style="1" customWidth="1"/>
    <col min="6" max="6" width="11.5703125" style="1" customWidth="1"/>
    <col min="7" max="7" width="7.42578125" style="1" bestFit="1" customWidth="1"/>
    <col min="8" max="8" width="7.5703125" style="1" bestFit="1" customWidth="1"/>
    <col min="9" max="10" width="7.7109375" style="1" customWidth="1"/>
    <col min="11" max="11" width="6.5703125" style="1" customWidth="1"/>
    <col min="12" max="13" width="30.42578125" style="1" customWidth="1"/>
    <col min="14" max="14" width="34.5703125" customWidth="1"/>
    <col min="26" max="16384" width="9.140625" style="1"/>
  </cols>
  <sheetData>
    <row r="1" spans="1:25" s="29" customFormat="1" x14ac:dyDescent="0.25">
      <c r="A1" s="137" t="s">
        <v>1518</v>
      </c>
      <c r="B1" s="28"/>
      <c r="E1" s="1"/>
      <c r="N1"/>
      <c r="O1"/>
      <c r="P1"/>
      <c r="Q1"/>
      <c r="R1"/>
      <c r="S1"/>
      <c r="T1"/>
      <c r="U1"/>
      <c r="V1"/>
      <c r="W1"/>
      <c r="X1"/>
      <c r="Y1"/>
    </row>
    <row r="2" spans="1:25" s="29" customFormat="1" x14ac:dyDescent="0.25">
      <c r="A2" s="28" t="s">
        <v>52</v>
      </c>
      <c r="B2" s="28"/>
      <c r="E2" s="1"/>
      <c r="N2"/>
      <c r="O2"/>
      <c r="P2"/>
      <c r="Q2"/>
      <c r="R2"/>
      <c r="S2"/>
      <c r="T2"/>
      <c r="U2"/>
      <c r="V2"/>
      <c r="W2"/>
      <c r="X2"/>
      <c r="Y2"/>
    </row>
    <row r="3" spans="1:25" s="29" customFormat="1" x14ac:dyDescent="0.25">
      <c r="A3" s="28" t="s">
        <v>1467</v>
      </c>
      <c r="B3" s="28"/>
      <c r="E3" s="1"/>
      <c r="N3"/>
      <c r="O3"/>
      <c r="P3"/>
      <c r="Q3"/>
      <c r="R3"/>
      <c r="S3"/>
      <c r="T3"/>
      <c r="U3"/>
      <c r="V3"/>
      <c r="W3"/>
      <c r="X3"/>
      <c r="Y3"/>
    </row>
    <row r="4" spans="1:25" s="11" customFormat="1" ht="33.75" x14ac:dyDescent="0.25">
      <c r="A4" s="11" t="s">
        <v>0</v>
      </c>
      <c r="B4" s="11" t="s">
        <v>1</v>
      </c>
      <c r="C4" s="11" t="s">
        <v>2</v>
      </c>
      <c r="D4" s="11" t="s">
        <v>3</v>
      </c>
      <c r="E4" s="11" t="s">
        <v>4</v>
      </c>
      <c r="F4" s="11" t="s">
        <v>6</v>
      </c>
      <c r="G4" s="30" t="s">
        <v>7</v>
      </c>
      <c r="H4" s="30" t="s">
        <v>8</v>
      </c>
      <c r="I4" s="11" t="s">
        <v>9</v>
      </c>
      <c r="J4" s="11" t="s">
        <v>10</v>
      </c>
      <c r="K4" s="30" t="s">
        <v>53</v>
      </c>
      <c r="L4" s="30" t="s">
        <v>54</v>
      </c>
      <c r="M4" s="30" t="s">
        <v>13</v>
      </c>
      <c r="N4"/>
      <c r="O4"/>
      <c r="P4"/>
      <c r="Q4"/>
      <c r="R4"/>
      <c r="S4"/>
      <c r="T4"/>
      <c r="U4"/>
      <c r="V4"/>
      <c r="W4"/>
      <c r="X4"/>
      <c r="Y4"/>
    </row>
    <row r="5" spans="1:25" s="78" customFormat="1" ht="33.75" x14ac:dyDescent="0.25">
      <c r="A5" s="32" t="s">
        <v>55</v>
      </c>
      <c r="B5" s="32">
        <v>3.1</v>
      </c>
      <c r="C5" s="1" t="s">
        <v>344</v>
      </c>
      <c r="D5" s="32" t="s">
        <v>102</v>
      </c>
      <c r="E5" s="32" t="s">
        <v>56</v>
      </c>
      <c r="F5" s="33" t="s">
        <v>103</v>
      </c>
      <c r="G5" s="3">
        <v>8.8968000000000007</v>
      </c>
      <c r="H5" s="52">
        <v>7</v>
      </c>
      <c r="I5" s="52">
        <v>2</v>
      </c>
      <c r="J5" s="116">
        <f>365/7</f>
        <v>52.142857142857146</v>
      </c>
      <c r="K5" s="3">
        <f t="shared" ref="K5:K36" si="0">G5*I5/J5</f>
        <v>0.34124712328767126</v>
      </c>
      <c r="L5" s="32" t="s">
        <v>1438</v>
      </c>
      <c r="M5" s="22" t="s">
        <v>104</v>
      </c>
      <c r="N5"/>
      <c r="O5"/>
      <c r="P5"/>
      <c r="Q5"/>
      <c r="R5"/>
      <c r="S5"/>
      <c r="T5"/>
      <c r="U5"/>
      <c r="V5"/>
      <c r="W5"/>
      <c r="X5"/>
      <c r="Y5"/>
    </row>
    <row r="6" spans="1:25" s="78" customFormat="1" ht="33.75" x14ac:dyDescent="0.25">
      <c r="A6" s="32" t="s">
        <v>55</v>
      </c>
      <c r="B6" s="32">
        <v>3.1</v>
      </c>
      <c r="C6" s="1" t="s">
        <v>344</v>
      </c>
      <c r="D6" s="32" t="s">
        <v>102</v>
      </c>
      <c r="E6" s="32" t="s">
        <v>57</v>
      </c>
      <c r="F6" s="33" t="s">
        <v>103</v>
      </c>
      <c r="G6" s="3">
        <v>17.793600000000001</v>
      </c>
      <c r="H6" s="52">
        <v>1</v>
      </c>
      <c r="I6" s="52">
        <v>4</v>
      </c>
      <c r="J6" s="116">
        <f>365/7</f>
        <v>52.142857142857146</v>
      </c>
      <c r="K6" s="3">
        <f t="shared" si="0"/>
        <v>1.364988493150685</v>
      </c>
      <c r="L6" s="32" t="s">
        <v>1439</v>
      </c>
      <c r="M6" s="1" t="s">
        <v>105</v>
      </c>
      <c r="N6"/>
      <c r="O6"/>
      <c r="P6"/>
      <c r="Q6"/>
      <c r="R6"/>
      <c r="S6"/>
      <c r="T6"/>
      <c r="U6"/>
      <c r="V6"/>
      <c r="W6"/>
      <c r="X6"/>
      <c r="Y6"/>
    </row>
    <row r="7" spans="1:25" s="78" customFormat="1" ht="33.75" x14ac:dyDescent="0.25">
      <c r="A7" s="32" t="s">
        <v>55</v>
      </c>
      <c r="B7" s="32">
        <v>3.1</v>
      </c>
      <c r="C7" s="1" t="s">
        <v>344</v>
      </c>
      <c r="D7" s="32" t="s">
        <v>102</v>
      </c>
      <c r="E7" s="32" t="s">
        <v>62</v>
      </c>
      <c r="F7" s="33" t="s">
        <v>79</v>
      </c>
      <c r="G7" s="3">
        <v>7.7847000000000008</v>
      </c>
      <c r="H7" s="52">
        <v>7</v>
      </c>
      <c r="I7" s="52">
        <v>1</v>
      </c>
      <c r="J7" s="116">
        <f>365/7</f>
        <v>52.142857142857146</v>
      </c>
      <c r="K7" s="3">
        <f t="shared" si="0"/>
        <v>0.14929561643835618</v>
      </c>
      <c r="L7" s="32" t="s">
        <v>1440</v>
      </c>
      <c r="M7" s="1" t="s">
        <v>106</v>
      </c>
      <c r="N7"/>
      <c r="O7"/>
      <c r="P7"/>
      <c r="Q7"/>
      <c r="R7"/>
      <c r="S7"/>
      <c r="T7"/>
      <c r="U7"/>
      <c r="V7"/>
      <c r="W7"/>
      <c r="X7"/>
      <c r="Y7"/>
    </row>
    <row r="8" spans="1:25" s="78" customFormat="1" ht="33.75" x14ac:dyDescent="0.25">
      <c r="A8" s="32" t="s">
        <v>55</v>
      </c>
      <c r="B8" s="32">
        <v>3.1</v>
      </c>
      <c r="C8" s="1" t="s">
        <v>344</v>
      </c>
      <c r="D8" s="32" t="s">
        <v>102</v>
      </c>
      <c r="E8" s="32" t="s">
        <v>107</v>
      </c>
      <c r="F8" s="33" t="s">
        <v>82</v>
      </c>
      <c r="G8" s="3">
        <v>14.446179000000001</v>
      </c>
      <c r="H8" s="52">
        <v>2</v>
      </c>
      <c r="I8" s="52">
        <v>2</v>
      </c>
      <c r="J8" s="116">
        <f>365/7</f>
        <v>52.142857142857146</v>
      </c>
      <c r="K8" s="3">
        <f t="shared" si="0"/>
        <v>0.55410001643835616</v>
      </c>
      <c r="L8" s="32" t="s">
        <v>1441</v>
      </c>
      <c r="M8" s="1" t="s">
        <v>108</v>
      </c>
      <c r="N8"/>
      <c r="O8"/>
      <c r="P8"/>
      <c r="Q8"/>
      <c r="R8"/>
      <c r="S8"/>
      <c r="T8"/>
      <c r="U8"/>
      <c r="V8"/>
      <c r="W8"/>
      <c r="X8"/>
      <c r="Y8"/>
    </row>
    <row r="9" spans="1:25" s="78" customFormat="1" ht="33.75" x14ac:dyDescent="0.25">
      <c r="A9" s="32" t="s">
        <v>55</v>
      </c>
      <c r="B9" s="32">
        <v>3.1</v>
      </c>
      <c r="C9" s="1" t="s">
        <v>344</v>
      </c>
      <c r="D9" s="32" t="s">
        <v>102</v>
      </c>
      <c r="E9" s="32" t="s">
        <v>109</v>
      </c>
      <c r="F9" s="33" t="s">
        <v>79</v>
      </c>
      <c r="G9" s="3">
        <v>3.8923500000000004</v>
      </c>
      <c r="H9" s="52">
        <v>5</v>
      </c>
      <c r="I9" s="52">
        <v>2</v>
      </c>
      <c r="J9" s="116">
        <f>365/7</f>
        <v>52.142857142857146</v>
      </c>
      <c r="K9" s="3">
        <f t="shared" si="0"/>
        <v>0.14929561643835618</v>
      </c>
      <c r="L9" s="32" t="s">
        <v>1442</v>
      </c>
      <c r="M9" s="1" t="s">
        <v>110</v>
      </c>
      <c r="N9"/>
      <c r="O9"/>
      <c r="P9"/>
      <c r="Q9"/>
      <c r="R9"/>
      <c r="S9"/>
      <c r="T9"/>
      <c r="U9"/>
      <c r="V9"/>
      <c r="W9"/>
      <c r="X9"/>
      <c r="Y9"/>
    </row>
    <row r="10" spans="1:25" s="78" customFormat="1" ht="22.5" x14ac:dyDescent="0.25">
      <c r="A10" s="32" t="s">
        <v>55</v>
      </c>
      <c r="B10" s="32">
        <v>3.1</v>
      </c>
      <c r="C10" s="1" t="s">
        <v>344</v>
      </c>
      <c r="D10" s="32" t="s">
        <v>102</v>
      </c>
      <c r="E10" s="32" t="s">
        <v>111</v>
      </c>
      <c r="F10" s="33" t="s">
        <v>79</v>
      </c>
      <c r="G10" s="3">
        <v>8.8968000000000007</v>
      </c>
      <c r="H10" s="52">
        <v>1</v>
      </c>
      <c r="I10" s="52">
        <v>2</v>
      </c>
      <c r="J10" s="116">
        <f>365/7*20</f>
        <v>1042.8571428571429</v>
      </c>
      <c r="K10" s="3">
        <f t="shared" si="0"/>
        <v>1.7062356164383563E-2</v>
      </c>
      <c r="L10" s="32" t="s">
        <v>112</v>
      </c>
      <c r="M10" s="109" t="s">
        <v>113</v>
      </c>
      <c r="N10"/>
      <c r="O10"/>
      <c r="P10"/>
      <c r="Q10"/>
      <c r="R10"/>
      <c r="S10"/>
      <c r="T10"/>
      <c r="U10"/>
      <c r="V10"/>
      <c r="W10"/>
      <c r="X10"/>
      <c r="Y10"/>
    </row>
    <row r="11" spans="1:25" s="78" customFormat="1" x14ac:dyDescent="0.25">
      <c r="A11" s="32" t="s">
        <v>55</v>
      </c>
      <c r="B11" s="32">
        <v>3.1</v>
      </c>
      <c r="C11" s="1" t="s">
        <v>344</v>
      </c>
      <c r="D11" s="32" t="s">
        <v>114</v>
      </c>
      <c r="E11" s="32" t="s">
        <v>115</v>
      </c>
      <c r="F11" s="33" t="s">
        <v>79</v>
      </c>
      <c r="G11" s="3">
        <v>7.2286500000000009</v>
      </c>
      <c r="H11" s="52">
        <v>3</v>
      </c>
      <c r="I11" s="52">
        <v>2</v>
      </c>
      <c r="J11" s="116">
        <f>365/7*5</f>
        <v>260.71428571428572</v>
      </c>
      <c r="K11" s="3">
        <f t="shared" si="0"/>
        <v>5.545265753424658E-2</v>
      </c>
      <c r="L11" s="32" t="s">
        <v>116</v>
      </c>
      <c r="M11" s="1" t="s">
        <v>117</v>
      </c>
      <c r="N11"/>
      <c r="O11"/>
      <c r="P11"/>
      <c r="Q11"/>
      <c r="R11"/>
      <c r="S11"/>
      <c r="T11"/>
      <c r="U11"/>
      <c r="V11"/>
      <c r="W11"/>
      <c r="X11"/>
      <c r="Y11"/>
    </row>
    <row r="12" spans="1:25" s="78" customFormat="1" ht="22.5" x14ac:dyDescent="0.25">
      <c r="A12" s="32" t="s">
        <v>55</v>
      </c>
      <c r="B12" s="32">
        <v>3.1</v>
      </c>
      <c r="C12" s="1" t="s">
        <v>344</v>
      </c>
      <c r="D12" s="32" t="s">
        <v>114</v>
      </c>
      <c r="E12" s="32" t="s">
        <v>118</v>
      </c>
      <c r="F12" s="33" t="s">
        <v>79</v>
      </c>
      <c r="G12" s="3">
        <v>7.7847000000000008</v>
      </c>
      <c r="H12" s="52">
        <v>1</v>
      </c>
      <c r="I12" s="52">
        <v>2</v>
      </c>
      <c r="J12" s="116">
        <f>365/7*5</f>
        <v>260.71428571428572</v>
      </c>
      <c r="K12" s="3">
        <f t="shared" si="0"/>
        <v>5.9718246575342471E-2</v>
      </c>
      <c r="L12" s="32" t="s">
        <v>119</v>
      </c>
      <c r="M12" s="1" t="s">
        <v>60</v>
      </c>
      <c r="N12"/>
      <c r="O12"/>
      <c r="P12"/>
      <c r="Q12"/>
      <c r="R12"/>
      <c r="S12"/>
      <c r="T12"/>
      <c r="U12"/>
      <c r="V12"/>
      <c r="W12"/>
      <c r="X12"/>
      <c r="Y12"/>
    </row>
    <row r="13" spans="1:25" s="78" customFormat="1" ht="22.5" x14ac:dyDescent="0.25">
      <c r="A13" s="32" t="s">
        <v>55</v>
      </c>
      <c r="B13" s="32">
        <v>3.1</v>
      </c>
      <c r="C13" s="1" t="s">
        <v>344</v>
      </c>
      <c r="D13" s="32" t="s">
        <v>114</v>
      </c>
      <c r="E13" s="32" t="s">
        <v>120</v>
      </c>
      <c r="F13" s="33" t="s">
        <v>79</v>
      </c>
      <c r="G13" s="3">
        <v>7.7847000000000008</v>
      </c>
      <c r="H13" s="52">
        <v>1</v>
      </c>
      <c r="I13" s="52">
        <v>2</v>
      </c>
      <c r="J13" s="116">
        <f>365/7*5</f>
        <v>260.71428571428572</v>
      </c>
      <c r="K13" s="3">
        <f t="shared" si="0"/>
        <v>5.9718246575342471E-2</v>
      </c>
      <c r="L13" s="32" t="s">
        <v>119</v>
      </c>
      <c r="M13" s="1" t="s">
        <v>61</v>
      </c>
      <c r="N13"/>
      <c r="O13"/>
      <c r="P13"/>
      <c r="Q13"/>
      <c r="R13"/>
      <c r="S13"/>
      <c r="T13"/>
      <c r="U13"/>
      <c r="V13"/>
      <c r="W13"/>
      <c r="X13"/>
      <c r="Y13"/>
    </row>
    <row r="14" spans="1:25" s="78" customFormat="1" ht="22.5" x14ac:dyDescent="0.25">
      <c r="A14" s="32" t="s">
        <v>55</v>
      </c>
      <c r="B14" s="32">
        <v>3.1</v>
      </c>
      <c r="C14" s="1" t="s">
        <v>344</v>
      </c>
      <c r="D14" s="32" t="s">
        <v>114</v>
      </c>
      <c r="E14" s="32" t="s">
        <v>65</v>
      </c>
      <c r="F14" s="33" t="s">
        <v>79</v>
      </c>
      <c r="G14" s="3">
        <v>7.2286500000000009</v>
      </c>
      <c r="H14" s="54">
        <v>2</v>
      </c>
      <c r="I14" s="52">
        <v>2</v>
      </c>
      <c r="J14" s="116">
        <f>365/7</f>
        <v>52.142857142857146</v>
      </c>
      <c r="K14" s="3">
        <f t="shared" si="0"/>
        <v>0.27726328767123287</v>
      </c>
      <c r="L14" s="32" t="s">
        <v>121</v>
      </c>
      <c r="M14" s="1" t="s">
        <v>122</v>
      </c>
      <c r="N14"/>
      <c r="O14"/>
      <c r="P14"/>
      <c r="Q14"/>
      <c r="R14"/>
      <c r="S14"/>
      <c r="T14"/>
      <c r="U14"/>
      <c r="V14"/>
      <c r="W14"/>
      <c r="X14"/>
      <c r="Y14"/>
    </row>
    <row r="15" spans="1:25" s="78" customFormat="1" ht="22.5" x14ac:dyDescent="0.25">
      <c r="A15" s="32" t="s">
        <v>55</v>
      </c>
      <c r="B15" s="32">
        <v>3.1</v>
      </c>
      <c r="C15" s="1" t="s">
        <v>344</v>
      </c>
      <c r="D15" s="32" t="s">
        <v>114</v>
      </c>
      <c r="E15" s="32" t="s">
        <v>64</v>
      </c>
      <c r="F15" s="33" t="s">
        <v>79</v>
      </c>
      <c r="G15" s="3">
        <v>9.4528500000000015</v>
      </c>
      <c r="H15" s="54">
        <v>2</v>
      </c>
      <c r="I15" s="52">
        <v>1</v>
      </c>
      <c r="J15" s="116">
        <f>365/7</f>
        <v>52.142857142857146</v>
      </c>
      <c r="K15" s="3">
        <f t="shared" si="0"/>
        <v>0.18128753424657537</v>
      </c>
      <c r="L15" s="32" t="s">
        <v>123</v>
      </c>
      <c r="M15" s="1" t="s">
        <v>124</v>
      </c>
      <c r="N15"/>
      <c r="O15"/>
      <c r="P15"/>
      <c r="Q15"/>
      <c r="R15"/>
      <c r="S15"/>
      <c r="T15"/>
      <c r="U15"/>
      <c r="V15"/>
      <c r="W15"/>
      <c r="X15"/>
      <c r="Y15"/>
    </row>
    <row r="16" spans="1:25" s="78" customFormat="1" x14ac:dyDescent="0.25">
      <c r="A16" s="32" t="s">
        <v>55</v>
      </c>
      <c r="B16" s="32">
        <v>3.1</v>
      </c>
      <c r="C16" s="1" t="s">
        <v>344</v>
      </c>
      <c r="D16" s="32" t="s">
        <v>114</v>
      </c>
      <c r="E16" s="32" t="s">
        <v>125</v>
      </c>
      <c r="F16" s="33" t="s">
        <v>70</v>
      </c>
      <c r="G16" s="3">
        <v>20.017800000000001</v>
      </c>
      <c r="H16" s="54">
        <v>1</v>
      </c>
      <c r="I16" s="52">
        <v>2</v>
      </c>
      <c r="J16" s="116">
        <f>365/7*4</f>
        <v>208.57142857142858</v>
      </c>
      <c r="K16" s="3">
        <f t="shared" si="0"/>
        <v>0.19195150684931506</v>
      </c>
      <c r="L16" s="32" t="s">
        <v>126</v>
      </c>
      <c r="M16" s="1" t="s">
        <v>127</v>
      </c>
      <c r="N16"/>
      <c r="O16"/>
      <c r="P16"/>
      <c r="Q16"/>
      <c r="R16"/>
      <c r="S16"/>
      <c r="T16"/>
      <c r="U16"/>
      <c r="V16"/>
      <c r="W16"/>
      <c r="X16"/>
      <c r="Y16"/>
    </row>
    <row r="17" spans="1:25" s="78" customFormat="1" ht="22.5" x14ac:dyDescent="0.25">
      <c r="A17" s="32" t="s">
        <v>55</v>
      </c>
      <c r="B17" s="32">
        <v>3.1</v>
      </c>
      <c r="C17" s="1" t="s">
        <v>344</v>
      </c>
      <c r="D17" s="32" t="s">
        <v>114</v>
      </c>
      <c r="E17" s="32" t="s">
        <v>66</v>
      </c>
      <c r="F17" s="33" t="s">
        <v>70</v>
      </c>
      <c r="G17" s="3">
        <v>27.802500000000002</v>
      </c>
      <c r="H17" s="52">
        <v>1</v>
      </c>
      <c r="I17" s="52">
        <v>1</v>
      </c>
      <c r="J17" s="116">
        <f>365/7*5</f>
        <v>260.71428571428572</v>
      </c>
      <c r="K17" s="3">
        <f t="shared" si="0"/>
        <v>0.10663972602739727</v>
      </c>
      <c r="L17" s="32" t="s">
        <v>128</v>
      </c>
      <c r="M17" s="1" t="s">
        <v>129</v>
      </c>
      <c r="N17"/>
      <c r="O17"/>
      <c r="P17"/>
      <c r="Q17"/>
      <c r="R17"/>
      <c r="S17"/>
      <c r="T17"/>
      <c r="U17"/>
      <c r="V17"/>
      <c r="W17"/>
      <c r="X17"/>
      <c r="Y17"/>
    </row>
    <row r="18" spans="1:25" s="78" customFormat="1" ht="22.5" x14ac:dyDescent="0.25">
      <c r="A18" s="32" t="s">
        <v>55</v>
      </c>
      <c r="B18" s="32">
        <v>3.1</v>
      </c>
      <c r="C18" s="1" t="s">
        <v>344</v>
      </c>
      <c r="D18" s="32" t="s">
        <v>114</v>
      </c>
      <c r="E18" s="32" t="s">
        <v>91</v>
      </c>
      <c r="F18" s="33" t="s">
        <v>70</v>
      </c>
      <c r="G18" s="3">
        <v>17.793600000000001</v>
      </c>
      <c r="H18" s="52">
        <v>1</v>
      </c>
      <c r="I18" s="52">
        <v>1</v>
      </c>
      <c r="J18" s="116">
        <f>365/7*5</f>
        <v>260.71428571428572</v>
      </c>
      <c r="K18" s="3">
        <f t="shared" si="0"/>
        <v>6.8249424657534252E-2</v>
      </c>
      <c r="L18" s="32" t="s">
        <v>130</v>
      </c>
      <c r="M18" s="109" t="s">
        <v>131</v>
      </c>
      <c r="N18"/>
      <c r="O18"/>
      <c r="P18"/>
      <c r="Q18"/>
      <c r="R18"/>
      <c r="S18"/>
      <c r="T18"/>
      <c r="U18"/>
      <c r="V18"/>
      <c r="W18"/>
      <c r="X18"/>
      <c r="Y18"/>
    </row>
    <row r="19" spans="1:25" s="78" customFormat="1" ht="22.5" x14ac:dyDescent="0.25">
      <c r="A19" s="32" t="s">
        <v>55</v>
      </c>
      <c r="B19" s="32">
        <v>3.1</v>
      </c>
      <c r="C19" s="1" t="s">
        <v>344</v>
      </c>
      <c r="D19" s="32" t="s">
        <v>114</v>
      </c>
      <c r="E19" s="32" t="s">
        <v>132</v>
      </c>
      <c r="F19" s="33" t="s">
        <v>70</v>
      </c>
      <c r="G19" s="3">
        <v>20.017800000000001</v>
      </c>
      <c r="H19" s="52">
        <v>1</v>
      </c>
      <c r="I19" s="52">
        <v>1</v>
      </c>
      <c r="J19" s="116">
        <f>365/7*5</f>
        <v>260.71428571428572</v>
      </c>
      <c r="K19" s="3">
        <f t="shared" si="0"/>
        <v>7.6780602739726034E-2</v>
      </c>
      <c r="L19" s="32" t="s">
        <v>133</v>
      </c>
      <c r="M19" s="1" t="s">
        <v>134</v>
      </c>
      <c r="N19"/>
      <c r="O19"/>
      <c r="P19"/>
      <c r="Q19"/>
      <c r="R19"/>
      <c r="S19"/>
      <c r="T19"/>
      <c r="U19"/>
      <c r="V19"/>
      <c r="W19"/>
      <c r="X19"/>
      <c r="Y19"/>
    </row>
    <row r="20" spans="1:25" s="78" customFormat="1" ht="22.5" x14ac:dyDescent="0.25">
      <c r="A20" s="32" t="s">
        <v>55</v>
      </c>
      <c r="B20" s="32">
        <v>3.1</v>
      </c>
      <c r="C20" s="1" t="s">
        <v>344</v>
      </c>
      <c r="D20" s="32" t="s">
        <v>114</v>
      </c>
      <c r="E20" s="32" t="s">
        <v>135</v>
      </c>
      <c r="F20" s="33" t="s">
        <v>79</v>
      </c>
      <c r="G20" s="3">
        <v>7.7847000000000008</v>
      </c>
      <c r="H20" s="52">
        <v>1</v>
      </c>
      <c r="I20" s="52">
        <v>2</v>
      </c>
      <c r="J20" s="116">
        <f>365/7</f>
        <v>52.142857142857146</v>
      </c>
      <c r="K20" s="3">
        <f t="shared" si="0"/>
        <v>0.29859123287671235</v>
      </c>
      <c r="L20" s="32" t="s">
        <v>136</v>
      </c>
      <c r="M20" s="1" t="s">
        <v>137</v>
      </c>
      <c r="N20"/>
      <c r="O20"/>
      <c r="P20"/>
      <c r="Q20"/>
      <c r="R20"/>
      <c r="S20"/>
      <c r="T20"/>
      <c r="U20"/>
      <c r="V20"/>
      <c r="W20"/>
      <c r="X20"/>
      <c r="Y20"/>
    </row>
    <row r="21" spans="1:25" s="78" customFormat="1" ht="22.5" x14ac:dyDescent="0.25">
      <c r="A21" s="32" t="s">
        <v>55</v>
      </c>
      <c r="B21" s="32">
        <v>3.1</v>
      </c>
      <c r="C21" s="1" t="s">
        <v>344</v>
      </c>
      <c r="D21" s="32" t="s">
        <v>114</v>
      </c>
      <c r="E21" s="32" t="s">
        <v>73</v>
      </c>
      <c r="F21" s="33" t="s">
        <v>79</v>
      </c>
      <c r="G21" s="3">
        <v>6.672600000000001</v>
      </c>
      <c r="H21" s="52">
        <v>1</v>
      </c>
      <c r="I21" s="52">
        <v>1</v>
      </c>
      <c r="J21" s="116">
        <f>365/7</f>
        <v>52.142857142857146</v>
      </c>
      <c r="K21" s="3">
        <f t="shared" si="0"/>
        <v>0.12796767123287672</v>
      </c>
      <c r="L21" s="32" t="s">
        <v>138</v>
      </c>
      <c r="M21" s="1" t="s">
        <v>139</v>
      </c>
      <c r="N21"/>
      <c r="O21"/>
      <c r="P21"/>
      <c r="Q21"/>
      <c r="R21"/>
      <c r="S21"/>
      <c r="T21"/>
      <c r="U21"/>
      <c r="V21"/>
      <c r="W21"/>
      <c r="X21"/>
      <c r="Y21"/>
    </row>
    <row r="22" spans="1:25" s="78" customFormat="1" ht="22.5" x14ac:dyDescent="0.25">
      <c r="A22" s="32" t="s">
        <v>55</v>
      </c>
      <c r="B22" s="32">
        <v>3.1</v>
      </c>
      <c r="C22" s="1" t="s">
        <v>344</v>
      </c>
      <c r="D22" s="32" t="s">
        <v>114</v>
      </c>
      <c r="E22" s="32" t="s">
        <v>90</v>
      </c>
      <c r="F22" s="33" t="s">
        <v>103</v>
      </c>
      <c r="G22" s="3">
        <v>25.022250000000003</v>
      </c>
      <c r="H22" s="52">
        <v>1</v>
      </c>
      <c r="I22" s="52">
        <v>2</v>
      </c>
      <c r="J22" s="116">
        <f>365/7</f>
        <v>52.142857142857146</v>
      </c>
      <c r="K22" s="3">
        <f t="shared" si="0"/>
        <v>0.95975753424657539</v>
      </c>
      <c r="L22" s="32" t="s">
        <v>140</v>
      </c>
      <c r="M22" s="1" t="s">
        <v>141</v>
      </c>
      <c r="N22"/>
      <c r="O22"/>
      <c r="P22"/>
      <c r="Q22"/>
      <c r="R22"/>
      <c r="S22"/>
      <c r="T22"/>
      <c r="U22"/>
      <c r="V22"/>
      <c r="W22"/>
      <c r="X22"/>
      <c r="Y22"/>
    </row>
    <row r="23" spans="1:25" s="78" customFormat="1" ht="22.5" x14ac:dyDescent="0.25">
      <c r="A23" s="32" t="s">
        <v>55</v>
      </c>
      <c r="B23" s="32">
        <v>3.1</v>
      </c>
      <c r="C23" s="1" t="s">
        <v>344</v>
      </c>
      <c r="D23" s="32" t="s">
        <v>114</v>
      </c>
      <c r="E23" s="32" t="s">
        <v>68</v>
      </c>
      <c r="F23" s="33" t="s">
        <v>79</v>
      </c>
      <c r="G23" s="3">
        <v>20.017800000000001</v>
      </c>
      <c r="H23" s="54">
        <v>1</v>
      </c>
      <c r="I23" s="52">
        <v>3</v>
      </c>
      <c r="J23" s="116">
        <f>365/7*3</f>
        <v>156.42857142857144</v>
      </c>
      <c r="K23" s="3">
        <f t="shared" si="0"/>
        <v>0.38390301369863011</v>
      </c>
      <c r="L23" s="32" t="s">
        <v>142</v>
      </c>
      <c r="M23" s="1" t="s">
        <v>143</v>
      </c>
      <c r="N23"/>
      <c r="O23"/>
      <c r="P23"/>
      <c r="Q23"/>
      <c r="R23"/>
      <c r="S23"/>
      <c r="T23"/>
      <c r="U23"/>
      <c r="V23"/>
      <c r="W23"/>
      <c r="X23"/>
      <c r="Y23"/>
    </row>
    <row r="24" spans="1:25" s="78" customFormat="1" ht="22.5" x14ac:dyDescent="0.25">
      <c r="A24" s="32" t="s">
        <v>55</v>
      </c>
      <c r="B24" s="32">
        <v>3.1</v>
      </c>
      <c r="C24" s="1" t="s">
        <v>344</v>
      </c>
      <c r="D24" s="32" t="s">
        <v>114</v>
      </c>
      <c r="E24" s="32" t="s">
        <v>69</v>
      </c>
      <c r="F24" s="33" t="s">
        <v>70</v>
      </c>
      <c r="G24" s="3">
        <v>48.932400000000001</v>
      </c>
      <c r="H24" s="54">
        <v>1</v>
      </c>
      <c r="I24" s="52">
        <v>1</v>
      </c>
      <c r="J24" s="116">
        <f>365/7*3</f>
        <v>156.42857142857144</v>
      </c>
      <c r="K24" s="3">
        <f t="shared" si="0"/>
        <v>0.31280986301369862</v>
      </c>
      <c r="L24" s="32" t="s">
        <v>144</v>
      </c>
      <c r="M24" s="1" t="s">
        <v>145</v>
      </c>
      <c r="N24"/>
      <c r="O24"/>
      <c r="P24"/>
      <c r="Q24"/>
      <c r="R24"/>
      <c r="S24"/>
      <c r="T24"/>
      <c r="U24"/>
      <c r="V24"/>
      <c r="W24"/>
      <c r="X24"/>
      <c r="Y24"/>
    </row>
    <row r="25" spans="1:25" s="78" customFormat="1" ht="22.5" x14ac:dyDescent="0.25">
      <c r="A25" s="32" t="s">
        <v>55</v>
      </c>
      <c r="B25" s="32">
        <v>3.1</v>
      </c>
      <c r="C25" s="1" t="s">
        <v>344</v>
      </c>
      <c r="D25" s="32" t="s">
        <v>114</v>
      </c>
      <c r="E25" s="32" t="s">
        <v>69</v>
      </c>
      <c r="F25" s="33" t="s">
        <v>70</v>
      </c>
      <c r="G25" s="3">
        <v>50.044500000000006</v>
      </c>
      <c r="H25" s="54">
        <v>1</v>
      </c>
      <c r="I25" s="52">
        <v>1</v>
      </c>
      <c r="J25" s="116">
        <f>365/7*3</f>
        <v>156.42857142857144</v>
      </c>
      <c r="K25" s="3">
        <f t="shared" si="0"/>
        <v>0.31991917808219178</v>
      </c>
      <c r="L25" s="32" t="s">
        <v>144</v>
      </c>
      <c r="M25" s="1" t="s">
        <v>146</v>
      </c>
      <c r="N25"/>
      <c r="O25"/>
      <c r="P25"/>
      <c r="Q25"/>
      <c r="R25"/>
      <c r="S25"/>
      <c r="T25"/>
      <c r="U25"/>
      <c r="V25"/>
      <c r="W25"/>
      <c r="X25"/>
      <c r="Y25"/>
    </row>
    <row r="26" spans="1:25" s="78" customFormat="1" ht="22.5" x14ac:dyDescent="0.25">
      <c r="A26" s="32" t="s">
        <v>55</v>
      </c>
      <c r="B26" s="32">
        <v>3.1</v>
      </c>
      <c r="C26" s="1" t="s">
        <v>344</v>
      </c>
      <c r="D26" s="32" t="s">
        <v>114</v>
      </c>
      <c r="E26" s="32" t="s">
        <v>147</v>
      </c>
      <c r="F26" s="33" t="s">
        <v>79</v>
      </c>
      <c r="G26" s="3">
        <v>15.569400000000002</v>
      </c>
      <c r="H26" s="52">
        <v>1</v>
      </c>
      <c r="I26" s="52">
        <v>1</v>
      </c>
      <c r="J26" s="116">
        <f>365/7*5</f>
        <v>260.71428571428572</v>
      </c>
      <c r="K26" s="3">
        <f t="shared" si="0"/>
        <v>5.9718246575342471E-2</v>
      </c>
      <c r="L26" s="32" t="s">
        <v>148</v>
      </c>
      <c r="M26" s="1" t="s">
        <v>149</v>
      </c>
      <c r="N26"/>
      <c r="O26"/>
      <c r="P26"/>
      <c r="Q26"/>
      <c r="R26"/>
      <c r="S26"/>
      <c r="T26"/>
      <c r="U26"/>
      <c r="V26"/>
      <c r="W26"/>
      <c r="X26"/>
      <c r="Y26"/>
    </row>
    <row r="27" spans="1:25" s="78" customFormat="1" ht="22.5" x14ac:dyDescent="0.25">
      <c r="A27" s="32" t="s">
        <v>55</v>
      </c>
      <c r="B27" s="32">
        <v>3.1</v>
      </c>
      <c r="C27" s="1" t="s">
        <v>344</v>
      </c>
      <c r="D27" s="32" t="s">
        <v>114</v>
      </c>
      <c r="E27" s="32" t="s">
        <v>71</v>
      </c>
      <c r="F27" s="33" t="s">
        <v>103</v>
      </c>
      <c r="G27" s="3">
        <v>21.685950000000002</v>
      </c>
      <c r="H27" s="54">
        <v>1</v>
      </c>
      <c r="I27" s="52">
        <v>1</v>
      </c>
      <c r="J27" s="116">
        <f>365/7*5</f>
        <v>260.71428571428572</v>
      </c>
      <c r="K27" s="3">
        <f t="shared" si="0"/>
        <v>8.317898630136987E-2</v>
      </c>
      <c r="L27" s="32" t="s">
        <v>150</v>
      </c>
      <c r="M27" s="29" t="s">
        <v>151</v>
      </c>
      <c r="N27"/>
      <c r="O27"/>
      <c r="P27"/>
      <c r="Q27"/>
      <c r="R27"/>
      <c r="S27"/>
      <c r="T27"/>
      <c r="U27"/>
      <c r="V27"/>
      <c r="W27"/>
      <c r="X27"/>
      <c r="Y27"/>
    </row>
    <row r="28" spans="1:25" s="78" customFormat="1" ht="22.5" x14ac:dyDescent="0.25">
      <c r="A28" s="32" t="s">
        <v>55</v>
      </c>
      <c r="B28" s="32">
        <v>3.1</v>
      </c>
      <c r="C28" s="1" t="s">
        <v>344</v>
      </c>
      <c r="D28" s="32" t="s">
        <v>114</v>
      </c>
      <c r="E28" s="32" t="s">
        <v>152</v>
      </c>
      <c r="F28" s="33" t="s">
        <v>153</v>
      </c>
      <c r="G28" s="3">
        <v>17.793600000000001</v>
      </c>
      <c r="H28" s="52">
        <v>1</v>
      </c>
      <c r="I28" s="52">
        <v>1</v>
      </c>
      <c r="J28" s="116">
        <f>365/7*5</f>
        <v>260.71428571428572</v>
      </c>
      <c r="K28" s="3">
        <f t="shared" si="0"/>
        <v>6.8249424657534252E-2</v>
      </c>
      <c r="L28" s="32" t="s">
        <v>154</v>
      </c>
      <c r="M28" s="1" t="s">
        <v>155</v>
      </c>
      <c r="N28"/>
      <c r="O28"/>
      <c r="P28"/>
      <c r="Q28"/>
      <c r="R28"/>
      <c r="S28"/>
      <c r="T28"/>
      <c r="U28"/>
      <c r="V28"/>
      <c r="W28"/>
      <c r="X28"/>
      <c r="Y28"/>
    </row>
    <row r="29" spans="1:25" s="78" customFormat="1" ht="22.5" x14ac:dyDescent="0.25">
      <c r="A29" s="32" t="s">
        <v>55</v>
      </c>
      <c r="B29" s="32">
        <v>3.1</v>
      </c>
      <c r="C29" s="1" t="s">
        <v>344</v>
      </c>
      <c r="D29" s="32" t="s">
        <v>114</v>
      </c>
      <c r="E29" s="32" t="s">
        <v>156</v>
      </c>
      <c r="F29" s="33" t="s">
        <v>79</v>
      </c>
      <c r="G29" s="3">
        <v>13.901250000000001</v>
      </c>
      <c r="H29" s="52">
        <v>1</v>
      </c>
      <c r="I29" s="52">
        <v>3</v>
      </c>
      <c r="J29" s="116">
        <f>365/7*5</f>
        <v>260.71428571428572</v>
      </c>
      <c r="K29" s="3">
        <f t="shared" si="0"/>
        <v>0.15995958904109589</v>
      </c>
      <c r="L29" s="32" t="s">
        <v>157</v>
      </c>
      <c r="M29" s="1" t="s">
        <v>158</v>
      </c>
      <c r="N29"/>
      <c r="O29"/>
      <c r="P29"/>
      <c r="Q29"/>
      <c r="R29"/>
      <c r="S29"/>
      <c r="T29"/>
      <c r="U29"/>
      <c r="V29"/>
      <c r="W29"/>
      <c r="X29"/>
      <c r="Y29"/>
    </row>
    <row r="30" spans="1:25" s="78" customFormat="1" ht="22.5" x14ac:dyDescent="0.25">
      <c r="A30" s="32" t="s">
        <v>55</v>
      </c>
      <c r="B30" s="32">
        <v>3.1</v>
      </c>
      <c r="C30" s="1" t="s">
        <v>344</v>
      </c>
      <c r="D30" s="32" t="s">
        <v>114</v>
      </c>
      <c r="E30" s="32" t="s">
        <v>159</v>
      </c>
      <c r="F30" s="33" t="s">
        <v>79</v>
      </c>
      <c r="G30" s="3">
        <v>15.569400000000002</v>
      </c>
      <c r="H30" s="52">
        <v>1</v>
      </c>
      <c r="I30" s="52">
        <v>2</v>
      </c>
      <c r="J30" s="116">
        <f>365/7*5</f>
        <v>260.71428571428572</v>
      </c>
      <c r="K30" s="3">
        <f t="shared" si="0"/>
        <v>0.11943649315068494</v>
      </c>
      <c r="L30" s="32" t="s">
        <v>160</v>
      </c>
      <c r="M30" s="1" t="s">
        <v>161</v>
      </c>
      <c r="N30"/>
      <c r="O30"/>
      <c r="P30"/>
      <c r="Q30"/>
      <c r="R30"/>
      <c r="S30"/>
      <c r="T30"/>
      <c r="U30"/>
      <c r="V30"/>
      <c r="W30"/>
      <c r="X30"/>
      <c r="Y30"/>
    </row>
    <row r="31" spans="1:25" s="78" customFormat="1" ht="22.5" x14ac:dyDescent="0.25">
      <c r="A31" s="32" t="s">
        <v>55</v>
      </c>
      <c r="B31" s="32">
        <v>3.1</v>
      </c>
      <c r="C31" s="1" t="s">
        <v>344</v>
      </c>
      <c r="D31" s="32" t="s">
        <v>114</v>
      </c>
      <c r="E31" s="32" t="s">
        <v>162</v>
      </c>
      <c r="F31" s="33" t="s">
        <v>79</v>
      </c>
      <c r="G31" s="3">
        <v>15.569400000000002</v>
      </c>
      <c r="H31" s="52">
        <v>1</v>
      </c>
      <c r="I31" s="52">
        <v>1</v>
      </c>
      <c r="J31" s="116">
        <f>365/7</f>
        <v>52.142857142857146</v>
      </c>
      <c r="K31" s="3">
        <f t="shared" si="0"/>
        <v>0.29859123287671235</v>
      </c>
      <c r="L31" s="32" t="s">
        <v>163</v>
      </c>
      <c r="M31" s="1" t="s">
        <v>164</v>
      </c>
      <c r="N31"/>
      <c r="O31"/>
      <c r="P31"/>
      <c r="Q31"/>
      <c r="R31"/>
      <c r="S31"/>
      <c r="T31"/>
      <c r="U31"/>
      <c r="V31"/>
      <c r="W31"/>
      <c r="X31"/>
      <c r="Y31"/>
    </row>
    <row r="32" spans="1:25" s="78" customFormat="1" ht="22.5" x14ac:dyDescent="0.25">
      <c r="A32" s="32" t="s">
        <v>55</v>
      </c>
      <c r="B32" s="32">
        <v>3.1</v>
      </c>
      <c r="C32" s="1" t="s">
        <v>344</v>
      </c>
      <c r="D32" s="32" t="s">
        <v>114</v>
      </c>
      <c r="E32" s="32" t="s">
        <v>74</v>
      </c>
      <c r="F32" s="33" t="s">
        <v>79</v>
      </c>
      <c r="G32" s="3">
        <v>15.569400000000002</v>
      </c>
      <c r="H32" s="52">
        <v>1</v>
      </c>
      <c r="I32" s="52">
        <v>2</v>
      </c>
      <c r="J32" s="116">
        <f>365/7*5</f>
        <v>260.71428571428572</v>
      </c>
      <c r="K32" s="3">
        <f t="shared" si="0"/>
        <v>0.11943649315068494</v>
      </c>
      <c r="L32" s="32" t="s">
        <v>165</v>
      </c>
      <c r="M32" s="1" t="s">
        <v>166</v>
      </c>
      <c r="N32"/>
      <c r="O32"/>
      <c r="P32"/>
      <c r="Q32"/>
      <c r="R32"/>
      <c r="S32"/>
      <c r="T32"/>
      <c r="U32"/>
      <c r="V32"/>
      <c r="W32"/>
      <c r="X32"/>
      <c r="Y32"/>
    </row>
    <row r="33" spans="1:25" s="78" customFormat="1" ht="22.5" x14ac:dyDescent="0.25">
      <c r="A33" s="32" t="s">
        <v>55</v>
      </c>
      <c r="B33" s="32">
        <v>3.1</v>
      </c>
      <c r="C33" s="1" t="s">
        <v>344</v>
      </c>
      <c r="D33" s="32" t="s">
        <v>167</v>
      </c>
      <c r="E33" s="32" t="s">
        <v>168</v>
      </c>
      <c r="F33" s="33" t="s">
        <v>82</v>
      </c>
      <c r="G33" s="3">
        <v>4.4372790000000002</v>
      </c>
      <c r="H33" s="52">
        <v>2</v>
      </c>
      <c r="I33" s="52">
        <v>1</v>
      </c>
      <c r="J33" s="116">
        <f>365/7*4</f>
        <v>208.57142857142858</v>
      </c>
      <c r="K33" s="3">
        <f t="shared" si="0"/>
        <v>2.1274625342465752E-2</v>
      </c>
      <c r="L33" s="32" t="s">
        <v>169</v>
      </c>
      <c r="M33" s="1" t="s">
        <v>170</v>
      </c>
      <c r="N33"/>
      <c r="O33"/>
      <c r="P33"/>
      <c r="Q33"/>
      <c r="R33"/>
      <c r="S33"/>
      <c r="T33"/>
      <c r="U33"/>
      <c r="V33"/>
      <c r="W33"/>
      <c r="X33"/>
      <c r="Y33"/>
    </row>
    <row r="34" spans="1:25" s="78" customFormat="1" ht="22.5" x14ac:dyDescent="0.25">
      <c r="A34" s="32" t="s">
        <v>55</v>
      </c>
      <c r="B34" s="32">
        <v>3.1</v>
      </c>
      <c r="C34" s="1" t="s">
        <v>344</v>
      </c>
      <c r="D34" s="32" t="s">
        <v>167</v>
      </c>
      <c r="E34" s="32" t="s">
        <v>171</v>
      </c>
      <c r="F34" s="33" t="s">
        <v>103</v>
      </c>
      <c r="G34" s="3">
        <v>19.461750000000002</v>
      </c>
      <c r="H34" s="52">
        <v>1</v>
      </c>
      <c r="I34" s="52">
        <v>1</v>
      </c>
      <c r="J34" s="116">
        <f>365/7*2</f>
        <v>104.28571428571429</v>
      </c>
      <c r="K34" s="3">
        <f t="shared" si="0"/>
        <v>0.18661952054794523</v>
      </c>
      <c r="L34" s="32" t="s">
        <v>172</v>
      </c>
      <c r="M34" s="29" t="s">
        <v>173</v>
      </c>
      <c r="N34"/>
      <c r="O34"/>
      <c r="P34"/>
      <c r="Q34"/>
      <c r="R34"/>
      <c r="S34"/>
      <c r="T34"/>
      <c r="U34"/>
      <c r="V34"/>
      <c r="W34"/>
      <c r="X34"/>
      <c r="Y34"/>
    </row>
    <row r="35" spans="1:25" s="78" customFormat="1" ht="22.5" x14ac:dyDescent="0.25">
      <c r="A35" s="32" t="s">
        <v>55</v>
      </c>
      <c r="B35" s="32">
        <v>3.1</v>
      </c>
      <c r="C35" s="1" t="s">
        <v>344</v>
      </c>
      <c r="D35" s="32" t="s">
        <v>167</v>
      </c>
      <c r="E35" s="32" t="s">
        <v>77</v>
      </c>
      <c r="F35" s="33" t="s">
        <v>79</v>
      </c>
      <c r="G35" s="3">
        <v>8.8968000000000007</v>
      </c>
      <c r="H35" s="52">
        <v>1</v>
      </c>
      <c r="I35" s="52">
        <v>1</v>
      </c>
      <c r="J35" s="116">
        <f>365/7*10</f>
        <v>521.42857142857144</v>
      </c>
      <c r="K35" s="3">
        <f t="shared" si="0"/>
        <v>1.7062356164383563E-2</v>
      </c>
      <c r="L35" s="32" t="s">
        <v>174</v>
      </c>
      <c r="M35" s="1" t="s">
        <v>175</v>
      </c>
      <c r="N35"/>
      <c r="O35"/>
      <c r="P35"/>
      <c r="Q35"/>
      <c r="R35"/>
      <c r="S35"/>
      <c r="T35"/>
      <c r="U35"/>
      <c r="V35"/>
      <c r="W35"/>
      <c r="X35"/>
      <c r="Y35"/>
    </row>
    <row r="36" spans="1:25" s="78" customFormat="1" ht="22.5" x14ac:dyDescent="0.25">
      <c r="A36" s="32" t="s">
        <v>55</v>
      </c>
      <c r="B36" s="32">
        <v>3.1</v>
      </c>
      <c r="C36" s="1" t="s">
        <v>344</v>
      </c>
      <c r="D36" s="32" t="s">
        <v>167</v>
      </c>
      <c r="E36" s="32" t="s">
        <v>176</v>
      </c>
      <c r="F36" s="33" t="s">
        <v>153</v>
      </c>
      <c r="G36" s="3">
        <v>8.8968000000000007</v>
      </c>
      <c r="H36" s="52">
        <v>1</v>
      </c>
      <c r="I36" s="52">
        <v>1</v>
      </c>
      <c r="J36" s="116">
        <f>365/7*10</f>
        <v>521.42857142857144</v>
      </c>
      <c r="K36" s="3">
        <f t="shared" si="0"/>
        <v>1.7062356164383563E-2</v>
      </c>
      <c r="L36" s="32" t="s">
        <v>177</v>
      </c>
      <c r="M36" s="1" t="s">
        <v>178</v>
      </c>
      <c r="N36"/>
      <c r="O36"/>
      <c r="P36"/>
      <c r="Q36"/>
      <c r="R36"/>
      <c r="S36"/>
      <c r="T36"/>
      <c r="U36"/>
      <c r="V36"/>
      <c r="W36"/>
      <c r="X36"/>
      <c r="Y36"/>
    </row>
    <row r="37" spans="1:25" s="78" customFormat="1" ht="22.5" x14ac:dyDescent="0.25">
      <c r="A37" s="32" t="s">
        <v>55</v>
      </c>
      <c r="B37" s="32">
        <v>3.1</v>
      </c>
      <c r="C37" s="1" t="s">
        <v>344</v>
      </c>
      <c r="D37" s="32" t="s">
        <v>179</v>
      </c>
      <c r="E37" s="32" t="s">
        <v>180</v>
      </c>
      <c r="F37" s="33" t="s">
        <v>79</v>
      </c>
      <c r="G37" s="3">
        <v>13.901250000000001</v>
      </c>
      <c r="H37" s="52">
        <v>1</v>
      </c>
      <c r="I37" s="52">
        <v>1</v>
      </c>
      <c r="J37" s="116">
        <f>365/7*5</f>
        <v>260.71428571428572</v>
      </c>
      <c r="K37" s="3">
        <f t="shared" ref="K37:K68" si="1">G37*I37/J37</f>
        <v>5.3319863013698635E-2</v>
      </c>
      <c r="L37" s="32" t="s">
        <v>181</v>
      </c>
      <c r="M37" s="1" t="s">
        <v>182</v>
      </c>
      <c r="N37"/>
      <c r="O37"/>
      <c r="P37"/>
      <c r="Q37"/>
      <c r="R37"/>
      <c r="S37"/>
      <c r="T37"/>
      <c r="U37"/>
      <c r="V37"/>
      <c r="W37"/>
      <c r="X37"/>
      <c r="Y37"/>
    </row>
    <row r="38" spans="1:25" s="78" customFormat="1" ht="22.5" x14ac:dyDescent="0.25">
      <c r="A38" s="32" t="s">
        <v>55</v>
      </c>
      <c r="B38" s="32">
        <v>3.1</v>
      </c>
      <c r="C38" s="32" t="s">
        <v>344</v>
      </c>
      <c r="D38" s="32" t="s">
        <v>179</v>
      </c>
      <c r="E38" s="32" t="s">
        <v>183</v>
      </c>
      <c r="F38" s="33" t="s">
        <v>98</v>
      </c>
      <c r="G38" s="3">
        <v>35.587200000000003</v>
      </c>
      <c r="H38" s="52">
        <v>1</v>
      </c>
      <c r="I38" s="52">
        <v>1</v>
      </c>
      <c r="J38" s="116">
        <f>365/7*10</f>
        <v>521.42857142857144</v>
      </c>
      <c r="K38" s="3">
        <f t="shared" si="1"/>
        <v>6.8249424657534252E-2</v>
      </c>
      <c r="L38" s="32" t="s">
        <v>184</v>
      </c>
      <c r="M38" s="1" t="s">
        <v>185</v>
      </c>
      <c r="N38"/>
      <c r="O38"/>
      <c r="P38"/>
      <c r="Q38"/>
      <c r="R38"/>
      <c r="S38"/>
      <c r="T38"/>
      <c r="U38"/>
      <c r="V38"/>
      <c r="W38"/>
      <c r="X38"/>
      <c r="Y38"/>
    </row>
    <row r="39" spans="1:25" s="78" customFormat="1" ht="22.5" x14ac:dyDescent="0.25">
      <c r="A39" s="32" t="s">
        <v>55</v>
      </c>
      <c r="B39" s="32">
        <v>3.1</v>
      </c>
      <c r="C39" s="1" t="s">
        <v>344</v>
      </c>
      <c r="D39" s="32" t="s">
        <v>179</v>
      </c>
      <c r="E39" s="32" t="s">
        <v>78</v>
      </c>
      <c r="F39" s="32" t="s">
        <v>63</v>
      </c>
      <c r="G39" s="3">
        <v>33.363</v>
      </c>
      <c r="H39" s="52">
        <v>1</v>
      </c>
      <c r="I39" s="52">
        <v>1</v>
      </c>
      <c r="J39" s="116">
        <f>365/7*5</f>
        <v>260.71428571428572</v>
      </c>
      <c r="K39" s="3">
        <f t="shared" si="1"/>
        <v>0.1279676712328767</v>
      </c>
      <c r="L39" s="32" t="s">
        <v>186</v>
      </c>
      <c r="M39" s="33" t="s">
        <v>187</v>
      </c>
      <c r="N39"/>
      <c r="O39"/>
      <c r="P39"/>
      <c r="Q39"/>
      <c r="R39"/>
      <c r="S39"/>
      <c r="T39"/>
      <c r="U39"/>
      <c r="V39"/>
      <c r="W39"/>
      <c r="X39"/>
      <c r="Y39"/>
    </row>
    <row r="40" spans="1:25" s="78" customFormat="1" ht="22.5" x14ac:dyDescent="0.25">
      <c r="A40" s="32" t="s">
        <v>55</v>
      </c>
      <c r="B40" s="32">
        <v>3.1</v>
      </c>
      <c r="C40" s="1" t="s">
        <v>344</v>
      </c>
      <c r="D40" s="32" t="s">
        <v>179</v>
      </c>
      <c r="E40" s="32" t="s">
        <v>188</v>
      </c>
      <c r="F40" s="33" t="s">
        <v>63</v>
      </c>
      <c r="G40" s="3">
        <v>33.363</v>
      </c>
      <c r="H40" s="52">
        <v>1</v>
      </c>
      <c r="I40" s="52">
        <v>1</v>
      </c>
      <c r="J40" s="116">
        <f>365/7*5</f>
        <v>260.71428571428572</v>
      </c>
      <c r="K40" s="3">
        <f t="shared" si="1"/>
        <v>0.1279676712328767</v>
      </c>
      <c r="L40" s="32" t="s">
        <v>189</v>
      </c>
      <c r="M40" s="1" t="s">
        <v>190</v>
      </c>
      <c r="N40"/>
      <c r="O40"/>
      <c r="P40"/>
      <c r="Q40"/>
      <c r="R40"/>
      <c r="S40"/>
      <c r="T40"/>
      <c r="U40"/>
      <c r="V40"/>
      <c r="W40"/>
      <c r="X40"/>
      <c r="Y40"/>
    </row>
    <row r="41" spans="1:25" s="78" customFormat="1" ht="22.5" x14ac:dyDescent="0.25">
      <c r="A41" s="32" t="s">
        <v>55</v>
      </c>
      <c r="B41" s="32">
        <v>3.1</v>
      </c>
      <c r="C41" s="1" t="s">
        <v>344</v>
      </c>
      <c r="D41" s="32" t="s">
        <v>179</v>
      </c>
      <c r="E41" s="32" t="s">
        <v>96</v>
      </c>
      <c r="F41" s="33" t="s">
        <v>98</v>
      </c>
      <c r="G41" s="3">
        <v>34.475100000000005</v>
      </c>
      <c r="H41" s="52">
        <v>1</v>
      </c>
      <c r="I41" s="52">
        <v>1</v>
      </c>
      <c r="J41" s="116">
        <f>365/7*5</f>
        <v>260.71428571428572</v>
      </c>
      <c r="K41" s="3">
        <f t="shared" si="1"/>
        <v>0.13223326027397261</v>
      </c>
      <c r="L41" s="32" t="s">
        <v>191</v>
      </c>
      <c r="M41" s="1" t="s">
        <v>192</v>
      </c>
      <c r="N41"/>
      <c r="O41"/>
      <c r="P41"/>
      <c r="Q41"/>
      <c r="R41"/>
      <c r="S41"/>
      <c r="T41"/>
      <c r="U41"/>
      <c r="V41"/>
      <c r="W41"/>
      <c r="X41"/>
      <c r="Y41"/>
    </row>
    <row r="42" spans="1:25" s="78" customFormat="1" ht="22.5" x14ac:dyDescent="0.25">
      <c r="A42" s="32" t="s">
        <v>55</v>
      </c>
      <c r="B42" s="32">
        <v>3.1</v>
      </c>
      <c r="C42" s="1" t="s">
        <v>344</v>
      </c>
      <c r="D42" s="32" t="s">
        <v>179</v>
      </c>
      <c r="E42" s="32" t="s">
        <v>72</v>
      </c>
      <c r="F42" s="33" t="s">
        <v>79</v>
      </c>
      <c r="G42" s="3">
        <v>27.802500000000002</v>
      </c>
      <c r="H42" s="52">
        <v>1</v>
      </c>
      <c r="I42" s="52">
        <v>1</v>
      </c>
      <c r="J42" s="116">
        <f>365/7*5</f>
        <v>260.71428571428572</v>
      </c>
      <c r="K42" s="3">
        <f t="shared" si="1"/>
        <v>0.10663972602739727</v>
      </c>
      <c r="L42" s="32" t="s">
        <v>193</v>
      </c>
      <c r="M42" s="1" t="s">
        <v>194</v>
      </c>
      <c r="N42"/>
      <c r="O42"/>
      <c r="P42"/>
      <c r="Q42"/>
      <c r="R42"/>
      <c r="S42"/>
      <c r="T42"/>
      <c r="U42"/>
      <c r="V42"/>
      <c r="W42"/>
      <c r="X42"/>
      <c r="Y42"/>
    </row>
    <row r="43" spans="1:25" s="96" customFormat="1" ht="22.5" x14ac:dyDescent="0.25">
      <c r="A43" s="47" t="s">
        <v>55</v>
      </c>
      <c r="B43" s="29">
        <v>3.1</v>
      </c>
      <c r="C43" s="32" t="s">
        <v>344</v>
      </c>
      <c r="D43" s="32" t="s">
        <v>195</v>
      </c>
      <c r="E43" s="32" t="s">
        <v>81</v>
      </c>
      <c r="F43" s="33" t="s">
        <v>153</v>
      </c>
      <c r="G43" s="3">
        <v>20.017800000000001</v>
      </c>
      <c r="H43" s="52">
        <v>2</v>
      </c>
      <c r="I43" s="52">
        <v>1</v>
      </c>
      <c r="J43" s="116">
        <f>365/7</f>
        <v>52.142857142857146</v>
      </c>
      <c r="K43" s="3">
        <f t="shared" si="1"/>
        <v>0.38390301369863011</v>
      </c>
      <c r="L43" s="32" t="s">
        <v>196</v>
      </c>
      <c r="M43" s="1" t="s">
        <v>197</v>
      </c>
      <c r="N43"/>
      <c r="O43"/>
      <c r="P43"/>
      <c r="Q43"/>
      <c r="R43"/>
      <c r="S43"/>
      <c r="T43"/>
      <c r="U43"/>
      <c r="V43"/>
      <c r="W43"/>
      <c r="X43"/>
      <c r="Y43"/>
    </row>
    <row r="44" spans="1:25" s="4" customFormat="1" ht="22.5" x14ac:dyDescent="0.25">
      <c r="A44" s="1" t="s">
        <v>55</v>
      </c>
      <c r="B44" s="1">
        <v>3.1</v>
      </c>
      <c r="C44" s="1" t="s">
        <v>344</v>
      </c>
      <c r="D44" s="32" t="s">
        <v>198</v>
      </c>
      <c r="E44" s="32" t="s">
        <v>83</v>
      </c>
      <c r="F44" s="33" t="s">
        <v>153</v>
      </c>
      <c r="G44" s="3">
        <v>15.569400000000002</v>
      </c>
      <c r="H44" s="52">
        <v>1</v>
      </c>
      <c r="I44" s="52">
        <v>2</v>
      </c>
      <c r="J44" s="116">
        <f>365/7*2</f>
        <v>104.28571428571429</v>
      </c>
      <c r="K44" s="3">
        <f t="shared" si="1"/>
        <v>0.29859123287671235</v>
      </c>
      <c r="L44" s="32" t="s">
        <v>199</v>
      </c>
      <c r="M44" s="1" t="s">
        <v>200</v>
      </c>
      <c r="N44"/>
      <c r="O44"/>
      <c r="P44"/>
      <c r="Q44"/>
      <c r="R44"/>
      <c r="S44"/>
      <c r="T44"/>
      <c r="U44"/>
      <c r="V44"/>
      <c r="W44"/>
      <c r="X44"/>
      <c r="Y44"/>
    </row>
    <row r="45" spans="1:25" s="4" customFormat="1" ht="22.5" x14ac:dyDescent="0.25">
      <c r="A45" s="1" t="s">
        <v>55</v>
      </c>
      <c r="B45" s="1">
        <v>3.1</v>
      </c>
      <c r="C45" s="1" t="s">
        <v>344</v>
      </c>
      <c r="D45" s="32" t="s">
        <v>198</v>
      </c>
      <c r="E45" s="32" t="s">
        <v>84</v>
      </c>
      <c r="F45" s="33" t="s">
        <v>79</v>
      </c>
      <c r="G45" s="3">
        <v>13.901250000000001</v>
      </c>
      <c r="H45" s="52">
        <v>1</v>
      </c>
      <c r="I45" s="52">
        <v>2</v>
      </c>
      <c r="J45" s="116">
        <f>365/7*2</f>
        <v>104.28571428571429</v>
      </c>
      <c r="K45" s="3">
        <f t="shared" si="1"/>
        <v>0.26659931506849316</v>
      </c>
      <c r="L45" s="32" t="s">
        <v>201</v>
      </c>
      <c r="M45" s="1" t="s">
        <v>202</v>
      </c>
      <c r="N45"/>
      <c r="O45"/>
      <c r="P45"/>
      <c r="Q45"/>
      <c r="R45"/>
      <c r="S45"/>
      <c r="T45"/>
      <c r="U45"/>
      <c r="V45"/>
      <c r="W45"/>
      <c r="X45"/>
      <c r="Y45"/>
    </row>
    <row r="46" spans="1:25" s="78" customFormat="1" ht="22.5" x14ac:dyDescent="0.25">
      <c r="A46" s="32" t="s">
        <v>55</v>
      </c>
      <c r="B46" s="32">
        <v>3.1</v>
      </c>
      <c r="C46" s="1" t="s">
        <v>344</v>
      </c>
      <c r="D46" s="32" t="s">
        <v>198</v>
      </c>
      <c r="E46" s="32" t="s">
        <v>203</v>
      </c>
      <c r="F46" s="33" t="s">
        <v>79</v>
      </c>
      <c r="G46" s="3">
        <v>16.6815</v>
      </c>
      <c r="H46" s="52">
        <v>1</v>
      </c>
      <c r="I46" s="52">
        <v>1</v>
      </c>
      <c r="J46" s="116">
        <f>365/7*5</f>
        <v>260.71428571428572</v>
      </c>
      <c r="K46" s="3">
        <f t="shared" si="1"/>
        <v>6.3983835616438348E-2</v>
      </c>
      <c r="L46" s="32" t="s">
        <v>204</v>
      </c>
      <c r="M46" s="1" t="s">
        <v>205</v>
      </c>
      <c r="N46"/>
      <c r="O46"/>
      <c r="P46"/>
      <c r="Q46"/>
      <c r="R46"/>
      <c r="S46"/>
      <c r="T46"/>
      <c r="U46"/>
      <c r="V46"/>
      <c r="W46"/>
      <c r="X46"/>
      <c r="Y46"/>
    </row>
    <row r="47" spans="1:25" s="78" customFormat="1" x14ac:dyDescent="0.25">
      <c r="A47" s="32" t="s">
        <v>55</v>
      </c>
      <c r="B47" s="32">
        <v>3.1</v>
      </c>
      <c r="C47" s="1" t="s">
        <v>344</v>
      </c>
      <c r="D47" s="32" t="s">
        <v>198</v>
      </c>
      <c r="E47" s="32" t="s">
        <v>206</v>
      </c>
      <c r="F47" s="33" t="s">
        <v>153</v>
      </c>
      <c r="G47" s="3">
        <v>17.793600000000001</v>
      </c>
      <c r="H47" s="52">
        <v>1</v>
      </c>
      <c r="I47" s="52">
        <v>1</v>
      </c>
      <c r="J47" s="116">
        <f>365/7*5</f>
        <v>260.71428571428572</v>
      </c>
      <c r="K47" s="3">
        <f t="shared" si="1"/>
        <v>6.8249424657534252E-2</v>
      </c>
      <c r="L47" s="32" t="s">
        <v>204</v>
      </c>
      <c r="M47" s="1" t="s">
        <v>207</v>
      </c>
      <c r="N47"/>
      <c r="O47"/>
      <c r="P47"/>
      <c r="Q47"/>
      <c r="R47"/>
      <c r="S47"/>
      <c r="T47"/>
      <c r="U47"/>
      <c r="V47"/>
      <c r="W47"/>
      <c r="X47"/>
      <c r="Y47"/>
    </row>
    <row r="48" spans="1:25" s="4" customFormat="1" ht="22.5" x14ac:dyDescent="0.25">
      <c r="A48" s="1" t="s">
        <v>55</v>
      </c>
      <c r="B48" s="1">
        <v>3.1</v>
      </c>
      <c r="C48" s="1" t="s">
        <v>317</v>
      </c>
      <c r="D48" s="32" t="s">
        <v>86</v>
      </c>
      <c r="E48" s="32" t="s">
        <v>56</v>
      </c>
      <c r="F48" s="33" t="s">
        <v>21</v>
      </c>
      <c r="G48" s="3">
        <v>22.242000000000001</v>
      </c>
      <c r="H48" s="52">
        <v>10</v>
      </c>
      <c r="I48" s="52">
        <v>1</v>
      </c>
      <c r="J48" s="116">
        <f>365/7</f>
        <v>52.142857142857146</v>
      </c>
      <c r="K48" s="3">
        <f t="shared" si="1"/>
        <v>0.42655890410958902</v>
      </c>
      <c r="L48" s="32" t="s">
        <v>208</v>
      </c>
      <c r="M48" s="32" t="s">
        <v>209</v>
      </c>
      <c r="N48"/>
      <c r="O48"/>
      <c r="P48"/>
      <c r="Q48"/>
      <c r="R48"/>
      <c r="S48"/>
      <c r="T48"/>
      <c r="U48"/>
      <c r="V48"/>
      <c r="W48"/>
      <c r="X48"/>
      <c r="Y48"/>
    </row>
    <row r="49" spans="1:25" s="4" customFormat="1" ht="33.75" x14ac:dyDescent="0.25">
      <c r="A49" s="1" t="s">
        <v>55</v>
      </c>
      <c r="B49" s="1">
        <v>3.1</v>
      </c>
      <c r="C49" s="1" t="s">
        <v>317</v>
      </c>
      <c r="D49" s="32" t="s">
        <v>86</v>
      </c>
      <c r="E49" s="32" t="s">
        <v>62</v>
      </c>
      <c r="F49" s="33" t="s">
        <v>21</v>
      </c>
      <c r="G49" s="3">
        <v>3.8923500000000004</v>
      </c>
      <c r="H49" s="52">
        <v>7</v>
      </c>
      <c r="I49" s="52">
        <v>1</v>
      </c>
      <c r="J49" s="116">
        <f>365/7</f>
        <v>52.142857142857146</v>
      </c>
      <c r="K49" s="3">
        <f t="shared" si="1"/>
        <v>7.4647808219178088E-2</v>
      </c>
      <c r="L49" s="32" t="s">
        <v>210</v>
      </c>
      <c r="M49" s="32" t="s">
        <v>87</v>
      </c>
      <c r="N49"/>
      <c r="O49"/>
      <c r="P49"/>
      <c r="Q49"/>
      <c r="R49"/>
      <c r="S49"/>
      <c r="T49"/>
      <c r="U49"/>
      <c r="V49"/>
      <c r="W49"/>
      <c r="X49"/>
      <c r="Y49"/>
    </row>
    <row r="50" spans="1:25" s="4" customFormat="1" ht="22.5" x14ac:dyDescent="0.25">
      <c r="A50" s="1" t="s">
        <v>55</v>
      </c>
      <c r="B50" s="1">
        <v>3.1</v>
      </c>
      <c r="C50" s="1" t="s">
        <v>317</v>
      </c>
      <c r="D50" s="32" t="s">
        <v>86</v>
      </c>
      <c r="E50" s="32" t="s">
        <v>211</v>
      </c>
      <c r="F50" s="33" t="s">
        <v>21</v>
      </c>
      <c r="G50" s="3">
        <v>5.0044500000000003</v>
      </c>
      <c r="H50" s="52">
        <v>7</v>
      </c>
      <c r="I50" s="52">
        <v>1</v>
      </c>
      <c r="J50" s="116">
        <f>365/7</f>
        <v>52.142857142857146</v>
      </c>
      <c r="K50" s="3">
        <f t="shared" si="1"/>
        <v>9.5975753424657528E-2</v>
      </c>
      <c r="L50" s="32" t="s">
        <v>212</v>
      </c>
      <c r="M50" s="32" t="s">
        <v>213</v>
      </c>
      <c r="N50"/>
      <c r="O50"/>
      <c r="P50"/>
      <c r="Q50"/>
      <c r="R50"/>
      <c r="S50"/>
      <c r="T50"/>
      <c r="U50"/>
      <c r="V50"/>
      <c r="W50"/>
      <c r="X50"/>
      <c r="Y50"/>
    </row>
    <row r="51" spans="1:25" s="4" customFormat="1" ht="22.5" x14ac:dyDescent="0.25">
      <c r="A51" s="1" t="s">
        <v>55</v>
      </c>
      <c r="B51" s="1">
        <v>3.1</v>
      </c>
      <c r="C51" s="1" t="s">
        <v>317</v>
      </c>
      <c r="D51" s="32" t="s">
        <v>86</v>
      </c>
      <c r="E51" s="32" t="s">
        <v>214</v>
      </c>
      <c r="F51" s="33" t="s">
        <v>63</v>
      </c>
      <c r="G51" s="3">
        <v>4.4484000000000004</v>
      </c>
      <c r="H51" s="52">
        <v>2</v>
      </c>
      <c r="I51" s="52">
        <v>1</v>
      </c>
      <c r="J51" s="116">
        <f>365/7*2</f>
        <v>104.28571428571429</v>
      </c>
      <c r="K51" s="3">
        <f t="shared" si="1"/>
        <v>4.2655890410958908E-2</v>
      </c>
      <c r="L51" s="32" t="s">
        <v>215</v>
      </c>
      <c r="M51" s="32" t="s">
        <v>216</v>
      </c>
      <c r="N51"/>
      <c r="O51"/>
      <c r="P51"/>
      <c r="Q51"/>
      <c r="R51"/>
      <c r="S51"/>
      <c r="T51"/>
      <c r="U51"/>
      <c r="V51"/>
      <c r="W51"/>
      <c r="X51"/>
      <c r="Y51"/>
    </row>
    <row r="52" spans="1:25" s="4" customFormat="1" ht="22.5" x14ac:dyDescent="0.25">
      <c r="A52" s="1" t="s">
        <v>55</v>
      </c>
      <c r="B52" s="1">
        <v>3.1</v>
      </c>
      <c r="C52" s="1" t="s">
        <v>317</v>
      </c>
      <c r="D52" s="32" t="s">
        <v>88</v>
      </c>
      <c r="E52" s="32" t="s">
        <v>217</v>
      </c>
      <c r="F52" s="33" t="s">
        <v>21</v>
      </c>
      <c r="G52" s="3">
        <v>9.4528500000000015</v>
      </c>
      <c r="H52" s="54">
        <v>3</v>
      </c>
      <c r="I52" s="52">
        <v>3</v>
      </c>
      <c r="J52" s="116">
        <f>365/7</f>
        <v>52.142857142857146</v>
      </c>
      <c r="K52" s="3">
        <f t="shared" si="1"/>
        <v>0.54386260273972609</v>
      </c>
      <c r="L52" s="32" t="s">
        <v>218</v>
      </c>
      <c r="M52" s="32" t="s">
        <v>219</v>
      </c>
      <c r="N52"/>
      <c r="O52"/>
      <c r="P52"/>
      <c r="Q52"/>
      <c r="R52"/>
      <c r="S52"/>
      <c r="T52"/>
      <c r="U52"/>
      <c r="V52"/>
      <c r="W52"/>
      <c r="X52"/>
      <c r="Y52"/>
    </row>
    <row r="53" spans="1:25" s="4" customFormat="1" ht="22.5" x14ac:dyDescent="0.25">
      <c r="A53" s="1" t="s">
        <v>55</v>
      </c>
      <c r="B53" s="1">
        <v>3.1</v>
      </c>
      <c r="C53" s="1" t="s">
        <v>317</v>
      </c>
      <c r="D53" s="32" t="s">
        <v>88</v>
      </c>
      <c r="E53" s="32" t="s">
        <v>220</v>
      </c>
      <c r="F53" s="33" t="s">
        <v>221</v>
      </c>
      <c r="G53" s="3">
        <v>11.121</v>
      </c>
      <c r="H53" s="54">
        <v>1</v>
      </c>
      <c r="I53" s="52">
        <v>2</v>
      </c>
      <c r="J53" s="116">
        <f>365/7*2</f>
        <v>104.28571428571429</v>
      </c>
      <c r="K53" s="3">
        <f t="shared" si="1"/>
        <v>0.21327945205479451</v>
      </c>
      <c r="L53" s="32" t="s">
        <v>222</v>
      </c>
      <c r="M53" s="32" t="s">
        <v>223</v>
      </c>
      <c r="N53"/>
      <c r="O53"/>
      <c r="P53"/>
      <c r="Q53"/>
      <c r="R53"/>
      <c r="S53"/>
      <c r="T53"/>
      <c r="U53"/>
      <c r="V53"/>
      <c r="W53"/>
      <c r="X53"/>
      <c r="Y53"/>
    </row>
    <row r="54" spans="1:25" s="4" customFormat="1" ht="33.75" x14ac:dyDescent="0.25">
      <c r="A54" s="1" t="s">
        <v>55</v>
      </c>
      <c r="B54" s="1">
        <v>3.1</v>
      </c>
      <c r="C54" s="1" t="s">
        <v>317</v>
      </c>
      <c r="D54" s="32" t="s">
        <v>88</v>
      </c>
      <c r="E54" s="32" t="s">
        <v>224</v>
      </c>
      <c r="F54" s="33" t="s">
        <v>63</v>
      </c>
      <c r="G54" s="3">
        <v>11.121</v>
      </c>
      <c r="H54" s="52">
        <v>1</v>
      </c>
      <c r="I54" s="52">
        <v>2</v>
      </c>
      <c r="J54" s="116">
        <f>365/7*3</f>
        <v>156.42857142857144</v>
      </c>
      <c r="K54" s="3">
        <f t="shared" si="1"/>
        <v>0.14218630136986302</v>
      </c>
      <c r="L54" s="32" t="s">
        <v>225</v>
      </c>
      <c r="M54" s="32" t="s">
        <v>226</v>
      </c>
      <c r="N54"/>
      <c r="O54"/>
      <c r="P54"/>
      <c r="Q54"/>
      <c r="R54"/>
      <c r="S54"/>
      <c r="T54"/>
      <c r="U54"/>
      <c r="V54"/>
      <c r="W54"/>
      <c r="X54"/>
      <c r="Y54"/>
    </row>
    <row r="55" spans="1:25" s="4" customFormat="1" ht="33.75" x14ac:dyDescent="0.25">
      <c r="A55" s="1" t="s">
        <v>55</v>
      </c>
      <c r="B55" s="1">
        <v>3.1</v>
      </c>
      <c r="C55" s="1" t="s">
        <v>317</v>
      </c>
      <c r="D55" s="32" t="s">
        <v>88</v>
      </c>
      <c r="E55" s="32" t="s">
        <v>227</v>
      </c>
      <c r="F55" s="33" t="s">
        <v>63</v>
      </c>
      <c r="G55" s="3">
        <v>13.345200000000002</v>
      </c>
      <c r="H55" s="52"/>
      <c r="I55" s="52">
        <v>1</v>
      </c>
      <c r="J55" s="116">
        <f>365/7*3</f>
        <v>156.42857142857144</v>
      </c>
      <c r="K55" s="3">
        <f t="shared" si="1"/>
        <v>8.5311780821917815E-2</v>
      </c>
      <c r="L55" s="32" t="s">
        <v>225</v>
      </c>
      <c r="M55" s="32" t="s">
        <v>228</v>
      </c>
      <c r="N55"/>
      <c r="O55"/>
      <c r="P55"/>
      <c r="Q55"/>
      <c r="R55"/>
      <c r="S55"/>
      <c r="T55"/>
      <c r="U55"/>
      <c r="V55"/>
      <c r="W55"/>
      <c r="X55"/>
      <c r="Y55"/>
    </row>
    <row r="56" spans="1:25" s="4" customFormat="1" ht="33.75" x14ac:dyDescent="0.25">
      <c r="A56" s="1" t="s">
        <v>55</v>
      </c>
      <c r="B56" s="1">
        <v>3.1</v>
      </c>
      <c r="C56" s="1" t="s">
        <v>317</v>
      </c>
      <c r="D56" s="32" t="s">
        <v>88</v>
      </c>
      <c r="E56" s="32" t="s">
        <v>229</v>
      </c>
      <c r="F56" s="33" t="s">
        <v>63</v>
      </c>
      <c r="G56" s="3">
        <v>10.008900000000001</v>
      </c>
      <c r="H56" s="52"/>
      <c r="I56" s="52">
        <v>2</v>
      </c>
      <c r="J56" s="116">
        <f>365/7*3</f>
        <v>156.42857142857144</v>
      </c>
      <c r="K56" s="3">
        <f t="shared" si="1"/>
        <v>0.1279676712328767</v>
      </c>
      <c r="L56" s="32" t="s">
        <v>230</v>
      </c>
      <c r="M56" s="32" t="s">
        <v>231</v>
      </c>
      <c r="N56"/>
      <c r="O56"/>
      <c r="P56"/>
      <c r="Q56"/>
      <c r="R56"/>
      <c r="S56"/>
      <c r="T56"/>
      <c r="U56"/>
      <c r="V56"/>
      <c r="W56"/>
      <c r="X56"/>
      <c r="Y56"/>
    </row>
    <row r="57" spans="1:25" s="4" customFormat="1" ht="33.75" x14ac:dyDescent="0.25">
      <c r="A57" s="1" t="s">
        <v>55</v>
      </c>
      <c r="B57" s="1">
        <v>3.1</v>
      </c>
      <c r="C57" s="1" t="s">
        <v>317</v>
      </c>
      <c r="D57" s="32" t="s">
        <v>88</v>
      </c>
      <c r="E57" s="32" t="s">
        <v>232</v>
      </c>
      <c r="F57" s="33" t="s">
        <v>63</v>
      </c>
      <c r="G57" s="3">
        <v>8.8968000000000007</v>
      </c>
      <c r="H57" s="52">
        <v>1</v>
      </c>
      <c r="I57" s="52">
        <v>1</v>
      </c>
      <c r="J57" s="116">
        <f>365/7*3</f>
        <v>156.42857142857144</v>
      </c>
      <c r="K57" s="3">
        <f t="shared" si="1"/>
        <v>5.6874520547945201E-2</v>
      </c>
      <c r="L57" s="32" t="s">
        <v>230</v>
      </c>
      <c r="M57" s="32" t="s">
        <v>233</v>
      </c>
      <c r="N57"/>
      <c r="O57"/>
      <c r="P57"/>
      <c r="Q57"/>
      <c r="R57"/>
      <c r="S57"/>
      <c r="T57"/>
      <c r="U57"/>
      <c r="V57"/>
      <c r="W57"/>
      <c r="X57"/>
      <c r="Y57"/>
    </row>
    <row r="58" spans="1:25" s="4" customFormat="1" ht="22.5" x14ac:dyDescent="0.25">
      <c r="A58" s="1" t="s">
        <v>55</v>
      </c>
      <c r="B58" s="1">
        <v>3.1</v>
      </c>
      <c r="C58" s="1" t="s">
        <v>317</v>
      </c>
      <c r="D58" s="32" t="s">
        <v>88</v>
      </c>
      <c r="E58" s="32" t="s">
        <v>89</v>
      </c>
      <c r="F58" s="33" t="s">
        <v>79</v>
      </c>
      <c r="G58" s="3">
        <v>5.5605000000000002</v>
      </c>
      <c r="H58" s="54">
        <v>2</v>
      </c>
      <c r="I58" s="52">
        <v>2</v>
      </c>
      <c r="J58" s="116">
        <f>365/7*2</f>
        <v>104.28571428571429</v>
      </c>
      <c r="K58" s="3">
        <f t="shared" si="1"/>
        <v>0.10663972602739726</v>
      </c>
      <c r="L58" s="32" t="s">
        <v>234</v>
      </c>
      <c r="M58" s="32" t="s">
        <v>235</v>
      </c>
      <c r="N58"/>
      <c r="O58"/>
      <c r="P58"/>
      <c r="Q58"/>
      <c r="R58"/>
      <c r="S58"/>
      <c r="T58"/>
      <c r="U58"/>
      <c r="V58"/>
      <c r="W58"/>
      <c r="X58"/>
      <c r="Y58"/>
    </row>
    <row r="59" spans="1:25" s="4" customFormat="1" ht="45" x14ac:dyDescent="0.25">
      <c r="A59" s="1" t="s">
        <v>55</v>
      </c>
      <c r="B59" s="1">
        <v>3.1</v>
      </c>
      <c r="C59" s="1" t="s">
        <v>317</v>
      </c>
      <c r="D59" s="32" t="s">
        <v>88</v>
      </c>
      <c r="E59" s="32" t="s">
        <v>75</v>
      </c>
      <c r="F59" s="33" t="s">
        <v>59</v>
      </c>
      <c r="G59" s="3">
        <v>10.008900000000001</v>
      </c>
      <c r="H59" s="52">
        <v>1</v>
      </c>
      <c r="I59" s="52">
        <v>2</v>
      </c>
      <c r="J59" s="116">
        <f>365/7*4</f>
        <v>208.57142857142858</v>
      </c>
      <c r="K59" s="3">
        <f t="shared" si="1"/>
        <v>9.5975753424657528E-2</v>
      </c>
      <c r="L59" s="32" t="s">
        <v>236</v>
      </c>
      <c r="M59" s="32" t="s">
        <v>237</v>
      </c>
      <c r="N59"/>
      <c r="O59"/>
      <c r="P59"/>
      <c r="Q59"/>
      <c r="R59"/>
      <c r="S59"/>
      <c r="T59"/>
      <c r="U59"/>
      <c r="V59"/>
      <c r="W59"/>
      <c r="X59"/>
      <c r="Y59"/>
    </row>
    <row r="60" spans="1:25" s="78" customFormat="1" ht="45" x14ac:dyDescent="0.25">
      <c r="A60" s="32" t="s">
        <v>55</v>
      </c>
      <c r="B60" s="32">
        <v>3.1</v>
      </c>
      <c r="C60" s="1" t="s">
        <v>317</v>
      </c>
      <c r="D60" s="32" t="s">
        <v>88</v>
      </c>
      <c r="E60" s="32" t="s">
        <v>75</v>
      </c>
      <c r="F60" s="33" t="s">
        <v>59</v>
      </c>
      <c r="G60" s="3">
        <v>17.793600000000001</v>
      </c>
      <c r="H60" s="52">
        <v>1</v>
      </c>
      <c r="I60" s="52">
        <v>2</v>
      </c>
      <c r="J60" s="116">
        <f>365/7*4</f>
        <v>208.57142857142858</v>
      </c>
      <c r="K60" s="3">
        <f t="shared" si="1"/>
        <v>0.17062356164383563</v>
      </c>
      <c r="L60" s="32" t="s">
        <v>236</v>
      </c>
      <c r="M60" s="32" t="s">
        <v>238</v>
      </c>
      <c r="N60"/>
      <c r="O60"/>
      <c r="P60"/>
      <c r="Q60"/>
      <c r="R60"/>
      <c r="S60"/>
      <c r="T60"/>
      <c r="U60"/>
      <c r="V60"/>
      <c r="W60"/>
      <c r="X60"/>
      <c r="Y60"/>
    </row>
    <row r="61" spans="1:25" s="4" customFormat="1" ht="22.5" x14ac:dyDescent="0.25">
      <c r="A61" s="1" t="s">
        <v>55</v>
      </c>
      <c r="B61" s="1">
        <v>3.1</v>
      </c>
      <c r="C61" s="1" t="s">
        <v>317</v>
      </c>
      <c r="D61" s="32" t="s">
        <v>88</v>
      </c>
      <c r="E61" s="32" t="s">
        <v>239</v>
      </c>
      <c r="F61" s="33" t="s">
        <v>59</v>
      </c>
      <c r="G61" s="3">
        <v>15.569400000000002</v>
      </c>
      <c r="H61" s="52">
        <v>1</v>
      </c>
      <c r="I61" s="52">
        <v>1</v>
      </c>
      <c r="J61" s="116">
        <f>365/7*4</f>
        <v>208.57142857142858</v>
      </c>
      <c r="K61" s="3">
        <f t="shared" si="1"/>
        <v>7.4647808219178088E-2</v>
      </c>
      <c r="L61" s="32" t="s">
        <v>240</v>
      </c>
      <c r="M61" s="32" t="s">
        <v>241</v>
      </c>
      <c r="N61"/>
      <c r="O61"/>
      <c r="P61"/>
      <c r="Q61"/>
      <c r="R61"/>
      <c r="S61"/>
      <c r="T61"/>
      <c r="U61"/>
      <c r="V61"/>
      <c r="W61"/>
      <c r="X61"/>
      <c r="Y61"/>
    </row>
    <row r="62" spans="1:25" s="4" customFormat="1" ht="22.5" x14ac:dyDescent="0.25">
      <c r="A62" s="1" t="s">
        <v>55</v>
      </c>
      <c r="B62" s="1">
        <v>3.1</v>
      </c>
      <c r="C62" s="1" t="s">
        <v>317</v>
      </c>
      <c r="D62" s="32" t="s">
        <v>88</v>
      </c>
      <c r="E62" s="32" t="s">
        <v>90</v>
      </c>
      <c r="F62" s="33" t="s">
        <v>59</v>
      </c>
      <c r="G62" s="3">
        <v>15.569400000000002</v>
      </c>
      <c r="H62" s="54">
        <v>1</v>
      </c>
      <c r="I62" s="52">
        <v>3</v>
      </c>
      <c r="J62" s="116">
        <f>365/7*2</f>
        <v>104.28571428571429</v>
      </c>
      <c r="K62" s="3">
        <f t="shared" si="1"/>
        <v>0.4478868493150685</v>
      </c>
      <c r="L62" s="32" t="s">
        <v>242</v>
      </c>
      <c r="M62" s="32" t="s">
        <v>243</v>
      </c>
      <c r="N62"/>
      <c r="O62"/>
      <c r="P62"/>
      <c r="Q62"/>
      <c r="R62"/>
      <c r="S62"/>
      <c r="T62"/>
      <c r="U62"/>
      <c r="V62"/>
      <c r="W62"/>
      <c r="X62"/>
      <c r="Y62"/>
    </row>
    <row r="63" spans="1:25" s="78" customFormat="1" ht="22.5" x14ac:dyDescent="0.25">
      <c r="A63" s="32" t="s">
        <v>55</v>
      </c>
      <c r="B63" s="32">
        <v>3.1</v>
      </c>
      <c r="C63" s="1" t="s">
        <v>317</v>
      </c>
      <c r="D63" s="32" t="s">
        <v>88</v>
      </c>
      <c r="E63" s="32" t="s">
        <v>66</v>
      </c>
      <c r="F63" s="33" t="s">
        <v>21</v>
      </c>
      <c r="G63" s="3">
        <v>16.6815</v>
      </c>
      <c r="H63" s="54">
        <v>1</v>
      </c>
      <c r="I63" s="52">
        <v>3</v>
      </c>
      <c r="J63" s="116">
        <f>365/7*4</f>
        <v>208.57142857142858</v>
      </c>
      <c r="K63" s="3">
        <f t="shared" si="1"/>
        <v>0.23993938356164382</v>
      </c>
      <c r="L63" s="32" t="s">
        <v>244</v>
      </c>
      <c r="M63" s="32" t="s">
        <v>245</v>
      </c>
      <c r="N63"/>
      <c r="O63"/>
      <c r="P63"/>
      <c r="Q63"/>
      <c r="R63"/>
      <c r="S63"/>
      <c r="T63"/>
      <c r="U63"/>
      <c r="V63"/>
      <c r="W63"/>
      <c r="X63"/>
      <c r="Y63"/>
    </row>
    <row r="64" spans="1:25" s="78" customFormat="1" ht="33.75" x14ac:dyDescent="0.25">
      <c r="A64" s="32" t="s">
        <v>55</v>
      </c>
      <c r="B64" s="32">
        <v>3.1</v>
      </c>
      <c r="C64" s="1" t="s">
        <v>317</v>
      </c>
      <c r="D64" s="32" t="s">
        <v>88</v>
      </c>
      <c r="E64" s="32" t="s">
        <v>73</v>
      </c>
      <c r="F64" s="33" t="s">
        <v>79</v>
      </c>
      <c r="G64" s="3">
        <v>16.6815</v>
      </c>
      <c r="H64" s="54">
        <v>2</v>
      </c>
      <c r="I64" s="52">
        <v>1</v>
      </c>
      <c r="J64" s="116">
        <f>365/7</f>
        <v>52.142857142857146</v>
      </c>
      <c r="K64" s="3">
        <f t="shared" si="1"/>
        <v>0.31991917808219178</v>
      </c>
      <c r="L64" s="32" t="s">
        <v>246</v>
      </c>
      <c r="M64" s="32" t="s">
        <v>247</v>
      </c>
      <c r="N64"/>
      <c r="O64"/>
      <c r="P64"/>
      <c r="Q64"/>
      <c r="R64"/>
      <c r="S64"/>
      <c r="T64"/>
      <c r="U64"/>
      <c r="V64"/>
      <c r="W64"/>
      <c r="X64"/>
      <c r="Y64"/>
    </row>
    <row r="65" spans="1:25" s="78" customFormat="1" ht="33.75" x14ac:dyDescent="0.25">
      <c r="A65" s="32" t="s">
        <v>55</v>
      </c>
      <c r="B65" s="32">
        <v>3.1</v>
      </c>
      <c r="C65" s="1" t="s">
        <v>317</v>
      </c>
      <c r="D65" s="32" t="s">
        <v>88</v>
      </c>
      <c r="E65" s="32" t="s">
        <v>67</v>
      </c>
      <c r="F65" s="33" t="s">
        <v>63</v>
      </c>
      <c r="G65" s="3">
        <v>11.121</v>
      </c>
      <c r="H65" s="54">
        <v>1</v>
      </c>
      <c r="I65" s="52">
        <v>2</v>
      </c>
      <c r="J65" s="116">
        <f>365/7*2</f>
        <v>104.28571428571429</v>
      </c>
      <c r="K65" s="3">
        <f t="shared" si="1"/>
        <v>0.21327945205479451</v>
      </c>
      <c r="L65" s="32" t="s">
        <v>248</v>
      </c>
      <c r="M65" s="32" t="s">
        <v>92</v>
      </c>
      <c r="N65"/>
      <c r="O65"/>
      <c r="P65"/>
      <c r="Q65"/>
      <c r="R65"/>
      <c r="S65"/>
      <c r="T65"/>
      <c r="U65"/>
      <c r="V65"/>
      <c r="W65"/>
      <c r="X65"/>
      <c r="Y65"/>
    </row>
    <row r="66" spans="1:25" s="4" customFormat="1" ht="22.5" x14ac:dyDescent="0.25">
      <c r="A66" s="32" t="s">
        <v>55</v>
      </c>
      <c r="B66" s="32">
        <v>3.1</v>
      </c>
      <c r="C66" s="1" t="s">
        <v>317</v>
      </c>
      <c r="D66" s="32" t="s">
        <v>88</v>
      </c>
      <c r="E66" s="32" t="s">
        <v>249</v>
      </c>
      <c r="F66" s="33" t="s">
        <v>59</v>
      </c>
      <c r="G66" s="3">
        <v>55.605000000000004</v>
      </c>
      <c r="H66" s="52"/>
      <c r="I66" s="52">
        <v>1</v>
      </c>
      <c r="J66" s="116">
        <f>365/7*5</f>
        <v>260.71428571428572</v>
      </c>
      <c r="K66" s="3">
        <f t="shared" si="1"/>
        <v>0.21327945205479454</v>
      </c>
      <c r="L66" s="32" t="s">
        <v>250</v>
      </c>
      <c r="M66" s="32" t="s">
        <v>251</v>
      </c>
      <c r="N66"/>
      <c r="O66"/>
      <c r="P66"/>
      <c r="Q66"/>
      <c r="R66"/>
      <c r="S66"/>
      <c r="T66"/>
      <c r="U66"/>
      <c r="V66"/>
      <c r="W66"/>
      <c r="X66"/>
      <c r="Y66"/>
    </row>
    <row r="67" spans="1:25" s="4" customFormat="1" ht="22.5" x14ac:dyDescent="0.25">
      <c r="A67" s="32" t="s">
        <v>55</v>
      </c>
      <c r="B67" s="32">
        <v>3.1</v>
      </c>
      <c r="C67" s="1" t="s">
        <v>317</v>
      </c>
      <c r="D67" s="32" t="s">
        <v>88</v>
      </c>
      <c r="E67" s="32" t="s">
        <v>97</v>
      </c>
      <c r="F67" s="33" t="s">
        <v>59</v>
      </c>
      <c r="G67" s="3">
        <v>13.345200000000002</v>
      </c>
      <c r="H67" s="52"/>
      <c r="I67" s="52">
        <v>1</v>
      </c>
      <c r="J67" s="116">
        <f>365/7*5</f>
        <v>260.71428571428572</v>
      </c>
      <c r="K67" s="3">
        <f t="shared" si="1"/>
        <v>5.1187068493150689E-2</v>
      </c>
      <c r="L67" s="32" t="s">
        <v>252</v>
      </c>
      <c r="M67" s="32" t="s">
        <v>253</v>
      </c>
      <c r="N67"/>
      <c r="O67"/>
      <c r="P67"/>
      <c r="Q67"/>
      <c r="R67"/>
      <c r="S67"/>
      <c r="T67"/>
      <c r="U67"/>
      <c r="V67"/>
      <c r="W67"/>
      <c r="X67"/>
      <c r="Y67"/>
    </row>
    <row r="68" spans="1:25" s="78" customFormat="1" ht="33.75" x14ac:dyDescent="0.25">
      <c r="A68" s="32" t="s">
        <v>55</v>
      </c>
      <c r="B68" s="32">
        <v>3.1</v>
      </c>
      <c r="C68" s="1" t="s">
        <v>317</v>
      </c>
      <c r="D68" s="32" t="s">
        <v>88</v>
      </c>
      <c r="E68" s="32" t="s">
        <v>254</v>
      </c>
      <c r="F68" s="33" t="s">
        <v>59</v>
      </c>
      <c r="G68" s="3">
        <v>31.138800000000003</v>
      </c>
      <c r="H68" s="52"/>
      <c r="I68" s="52">
        <v>1</v>
      </c>
      <c r="J68" s="116">
        <f>365/7*2</f>
        <v>104.28571428571429</v>
      </c>
      <c r="K68" s="3">
        <f t="shared" si="1"/>
        <v>0.29859123287671235</v>
      </c>
      <c r="L68" s="32" t="s">
        <v>255</v>
      </c>
      <c r="M68" s="32" t="s">
        <v>256</v>
      </c>
      <c r="N68"/>
      <c r="O68"/>
      <c r="P68"/>
      <c r="Q68"/>
      <c r="R68"/>
      <c r="S68"/>
      <c r="T68"/>
      <c r="U68"/>
      <c r="V68"/>
      <c r="W68"/>
      <c r="X68"/>
      <c r="Y68"/>
    </row>
    <row r="69" spans="1:25" s="4" customFormat="1" ht="22.5" x14ac:dyDescent="0.25">
      <c r="A69" s="32" t="s">
        <v>55</v>
      </c>
      <c r="B69" s="32">
        <v>3.1</v>
      </c>
      <c r="C69" s="1" t="s">
        <v>317</v>
      </c>
      <c r="D69" s="32" t="s">
        <v>88</v>
      </c>
      <c r="E69" s="32" t="s">
        <v>78</v>
      </c>
      <c r="F69" s="33" t="s">
        <v>82</v>
      </c>
      <c r="G69" s="3">
        <v>77.835879000000006</v>
      </c>
      <c r="H69" s="52"/>
      <c r="I69" s="52">
        <v>1</v>
      </c>
      <c r="J69" s="116">
        <f>365/7*10</f>
        <v>521.42857142857144</v>
      </c>
      <c r="K69" s="3">
        <f t="shared" ref="K69:K78" si="2">G69*I69/J69</f>
        <v>0.14927428849315069</v>
      </c>
      <c r="L69" s="32" t="s">
        <v>257</v>
      </c>
      <c r="M69" s="32" t="s">
        <v>258</v>
      </c>
      <c r="N69"/>
      <c r="O69"/>
      <c r="P69"/>
      <c r="Q69"/>
      <c r="R69"/>
      <c r="S69"/>
      <c r="T69"/>
      <c r="U69"/>
      <c r="V69"/>
      <c r="W69"/>
      <c r="X69"/>
      <c r="Y69"/>
    </row>
    <row r="70" spans="1:25" s="4" customFormat="1" ht="22.5" x14ac:dyDescent="0.25">
      <c r="A70" s="32" t="s">
        <v>55</v>
      </c>
      <c r="B70" s="32">
        <v>3.1</v>
      </c>
      <c r="C70" s="1" t="s">
        <v>317</v>
      </c>
      <c r="D70" s="32" t="s">
        <v>88</v>
      </c>
      <c r="E70" s="32" t="s">
        <v>259</v>
      </c>
      <c r="F70" s="33" t="s">
        <v>59</v>
      </c>
      <c r="G70" s="3">
        <v>42.259800000000006</v>
      </c>
      <c r="H70" s="52"/>
      <c r="I70" s="52">
        <v>1</v>
      </c>
      <c r="J70" s="116">
        <f>365/7*10</f>
        <v>521.42857142857144</v>
      </c>
      <c r="K70" s="3">
        <f t="shared" si="2"/>
        <v>8.1046191780821925E-2</v>
      </c>
      <c r="L70" s="32" t="s">
        <v>260</v>
      </c>
      <c r="M70" s="32" t="s">
        <v>261</v>
      </c>
      <c r="N70"/>
      <c r="O70"/>
      <c r="P70"/>
      <c r="Q70"/>
      <c r="R70"/>
      <c r="S70"/>
      <c r="T70"/>
      <c r="U70"/>
      <c r="V70"/>
      <c r="W70"/>
      <c r="X70"/>
      <c r="Y70"/>
    </row>
    <row r="71" spans="1:25" s="4" customFormat="1" x14ac:dyDescent="0.25">
      <c r="A71" s="32" t="s">
        <v>55</v>
      </c>
      <c r="B71" s="32">
        <v>3.1</v>
      </c>
      <c r="C71" s="1" t="s">
        <v>317</v>
      </c>
      <c r="D71" s="32" t="s">
        <v>99</v>
      </c>
      <c r="E71" s="32" t="s">
        <v>100</v>
      </c>
      <c r="F71" s="33" t="s">
        <v>63</v>
      </c>
      <c r="G71" s="3">
        <v>5.5605000000000002</v>
      </c>
      <c r="H71" s="52"/>
      <c r="I71" s="52">
        <v>1</v>
      </c>
      <c r="J71" s="116">
        <f>365/7</f>
        <v>52.142857142857146</v>
      </c>
      <c r="K71" s="3">
        <f t="shared" si="2"/>
        <v>0.10663972602739726</v>
      </c>
      <c r="L71" s="32" t="s">
        <v>262</v>
      </c>
      <c r="M71" s="32" t="s">
        <v>263</v>
      </c>
      <c r="N71"/>
      <c r="O71"/>
      <c r="P71"/>
      <c r="Q71"/>
      <c r="R71"/>
      <c r="S71"/>
      <c r="T71"/>
      <c r="U71"/>
      <c r="V71"/>
      <c r="W71"/>
      <c r="X71"/>
      <c r="Y71"/>
    </row>
    <row r="72" spans="1:25" s="4" customFormat="1" x14ac:dyDescent="0.25">
      <c r="A72" s="32" t="s">
        <v>55</v>
      </c>
      <c r="B72" s="32">
        <v>3.1</v>
      </c>
      <c r="C72" s="1" t="s">
        <v>317</v>
      </c>
      <c r="D72" s="32" t="s">
        <v>88</v>
      </c>
      <c r="E72" s="32" t="s">
        <v>85</v>
      </c>
      <c r="F72" s="33" t="s">
        <v>59</v>
      </c>
      <c r="G72" s="3">
        <v>17.793600000000001</v>
      </c>
      <c r="H72" s="52"/>
      <c r="I72" s="52">
        <v>1</v>
      </c>
      <c r="J72" s="116">
        <f>365/7*10</f>
        <v>521.42857142857144</v>
      </c>
      <c r="K72" s="3">
        <f t="shared" si="2"/>
        <v>3.4124712328767126E-2</v>
      </c>
      <c r="L72" s="32" t="s">
        <v>264</v>
      </c>
      <c r="M72" s="32" t="s">
        <v>265</v>
      </c>
      <c r="N72"/>
      <c r="O72"/>
      <c r="P72"/>
      <c r="Q72"/>
      <c r="R72"/>
      <c r="S72"/>
      <c r="T72"/>
      <c r="U72"/>
      <c r="V72"/>
      <c r="W72"/>
      <c r="X72"/>
      <c r="Y72"/>
    </row>
    <row r="73" spans="1:25" s="4" customFormat="1" x14ac:dyDescent="0.25">
      <c r="A73" s="32" t="s">
        <v>55</v>
      </c>
      <c r="B73" s="32">
        <v>3.1</v>
      </c>
      <c r="C73" s="1" t="s">
        <v>317</v>
      </c>
      <c r="D73" s="32" t="s">
        <v>88</v>
      </c>
      <c r="E73" s="32" t="s">
        <v>101</v>
      </c>
      <c r="F73" s="33" t="s">
        <v>21</v>
      </c>
      <c r="G73" s="3">
        <v>13.901250000000001</v>
      </c>
      <c r="H73" s="52"/>
      <c r="I73" s="52">
        <v>2</v>
      </c>
      <c r="J73" s="116">
        <f>365/7</f>
        <v>52.142857142857146</v>
      </c>
      <c r="K73" s="3">
        <f t="shared" si="2"/>
        <v>0.53319863013698632</v>
      </c>
      <c r="L73" s="32" t="s">
        <v>266</v>
      </c>
      <c r="M73" s="32" t="s">
        <v>267</v>
      </c>
      <c r="N73"/>
      <c r="O73"/>
      <c r="P73"/>
      <c r="Q73"/>
      <c r="R73"/>
      <c r="S73"/>
      <c r="T73"/>
      <c r="U73"/>
      <c r="V73"/>
      <c r="W73"/>
      <c r="X73"/>
      <c r="Y73"/>
    </row>
    <row r="74" spans="1:25" s="4" customFormat="1" ht="22.5" x14ac:dyDescent="0.25">
      <c r="A74" s="32" t="s">
        <v>55</v>
      </c>
      <c r="B74" s="32">
        <v>3.1</v>
      </c>
      <c r="C74" s="1" t="s">
        <v>317</v>
      </c>
      <c r="D74" s="32" t="s">
        <v>93</v>
      </c>
      <c r="E74" s="32" t="s">
        <v>268</v>
      </c>
      <c r="F74" s="33" t="s">
        <v>59</v>
      </c>
      <c r="G74" s="3">
        <v>6.672600000000001</v>
      </c>
      <c r="H74" s="52"/>
      <c r="I74" s="52">
        <v>1</v>
      </c>
      <c r="J74" s="116">
        <f>365/7*10</f>
        <v>521.42857142857144</v>
      </c>
      <c r="K74" s="3">
        <f t="shared" si="2"/>
        <v>1.2796767123287672E-2</v>
      </c>
      <c r="L74" s="32" t="s">
        <v>269</v>
      </c>
      <c r="M74" s="32" t="s">
        <v>270</v>
      </c>
      <c r="N74"/>
      <c r="O74"/>
      <c r="P74"/>
      <c r="Q74"/>
      <c r="R74"/>
      <c r="S74"/>
      <c r="T74"/>
      <c r="U74"/>
      <c r="V74"/>
      <c r="W74"/>
      <c r="X74"/>
      <c r="Y74"/>
    </row>
    <row r="75" spans="1:25" ht="22.5" x14ac:dyDescent="0.25">
      <c r="A75" s="32" t="s">
        <v>55</v>
      </c>
      <c r="B75" s="32">
        <v>3.1</v>
      </c>
      <c r="C75" s="1" t="s">
        <v>317</v>
      </c>
      <c r="D75" s="32" t="s">
        <v>93</v>
      </c>
      <c r="E75" s="32" t="s">
        <v>76</v>
      </c>
      <c r="F75" s="33" t="s">
        <v>59</v>
      </c>
      <c r="G75" s="3">
        <v>6.672600000000001</v>
      </c>
      <c r="H75" s="52"/>
      <c r="I75" s="52">
        <v>1</v>
      </c>
      <c r="J75" s="116">
        <f>365/7*10</f>
        <v>521.42857142857144</v>
      </c>
      <c r="K75" s="3">
        <f t="shared" si="2"/>
        <v>1.2796767123287672E-2</v>
      </c>
      <c r="L75" s="32" t="s">
        <v>269</v>
      </c>
      <c r="M75" s="32" t="s">
        <v>94</v>
      </c>
    </row>
    <row r="76" spans="1:25" ht="22.5" x14ac:dyDescent="0.25">
      <c r="A76" s="32" t="s">
        <v>55</v>
      </c>
      <c r="B76" s="32">
        <v>3.1</v>
      </c>
      <c r="C76" s="1" t="s">
        <v>317</v>
      </c>
      <c r="D76" s="32" t="s">
        <v>93</v>
      </c>
      <c r="E76" s="32" t="s">
        <v>77</v>
      </c>
      <c r="F76" s="33" t="s">
        <v>59</v>
      </c>
      <c r="G76" s="3">
        <v>8.8968000000000007</v>
      </c>
      <c r="H76" s="52"/>
      <c r="I76" s="52">
        <v>1</v>
      </c>
      <c r="J76" s="116">
        <f>365/7*10</f>
        <v>521.42857142857144</v>
      </c>
      <c r="K76" s="3">
        <f t="shared" si="2"/>
        <v>1.7062356164383563E-2</v>
      </c>
      <c r="L76" s="32" t="s">
        <v>269</v>
      </c>
      <c r="M76" s="32" t="s">
        <v>95</v>
      </c>
    </row>
    <row r="77" spans="1:25" ht="22.5" x14ac:dyDescent="0.25">
      <c r="A77" s="32" t="s">
        <v>55</v>
      </c>
      <c r="B77" s="32">
        <v>3.1</v>
      </c>
      <c r="C77" s="1" t="s">
        <v>317</v>
      </c>
      <c r="D77" s="32" t="s">
        <v>271</v>
      </c>
      <c r="E77" s="32" t="s">
        <v>272</v>
      </c>
      <c r="F77" s="33" t="s">
        <v>59</v>
      </c>
      <c r="G77" s="3">
        <v>4.4484000000000004</v>
      </c>
      <c r="H77" s="52"/>
      <c r="I77" s="52">
        <v>2</v>
      </c>
      <c r="J77" s="116">
        <f>365/7*10</f>
        <v>521.42857142857144</v>
      </c>
      <c r="K77" s="3">
        <f t="shared" si="2"/>
        <v>1.7062356164383563E-2</v>
      </c>
      <c r="L77" s="32" t="s">
        <v>273</v>
      </c>
      <c r="M77" s="32" t="s">
        <v>274</v>
      </c>
    </row>
    <row r="78" spans="1:25" ht="22.5" x14ac:dyDescent="0.25">
      <c r="A78" s="32" t="s">
        <v>55</v>
      </c>
      <c r="B78" s="32">
        <v>3.1</v>
      </c>
      <c r="C78" s="1" t="s">
        <v>317</v>
      </c>
      <c r="D78" s="32" t="s">
        <v>275</v>
      </c>
      <c r="E78" s="32" t="s">
        <v>276</v>
      </c>
      <c r="F78" s="33" t="s">
        <v>21</v>
      </c>
      <c r="G78" s="3">
        <v>6.672600000000001</v>
      </c>
      <c r="H78" s="52"/>
      <c r="I78" s="52">
        <v>1</v>
      </c>
      <c r="J78" s="116">
        <f>365/7</f>
        <v>52.142857142857146</v>
      </c>
      <c r="K78" s="3">
        <f t="shared" si="2"/>
        <v>0.12796767123287672</v>
      </c>
      <c r="L78" s="32" t="s">
        <v>277</v>
      </c>
      <c r="M78" s="32" t="s">
        <v>278</v>
      </c>
    </row>
    <row r="80" spans="1:25" x14ac:dyDescent="0.25">
      <c r="D80" s="6" t="s">
        <v>1509</v>
      </c>
      <c r="E80" s="20">
        <f>SUM(K5:K78)</f>
        <v>14.03755232753425</v>
      </c>
    </row>
  </sheetData>
  <printOptions gridLines="1"/>
  <pageMargins left="0.25" right="0.25" top="0.75" bottom="0.75" header="0.3" footer="0.3"/>
  <pageSetup paperSize="9" scale="87" fitToHeight="0" orientation="landscape" r:id="rId1"/>
  <headerFooter alignWithMargins="0"/>
  <rowBreaks count="1" manualBreakCount="1">
    <brk id="24" max="1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D5A70F-7037-4605-A6E6-EA6DEA966839}">
  <dimension ref="A1:W22"/>
  <sheetViews>
    <sheetView view="pageBreakPreview" zoomScale="115" zoomScaleNormal="100" zoomScaleSheetLayoutView="115" workbookViewId="0"/>
  </sheetViews>
  <sheetFormatPr defaultColWidth="9.140625" defaultRowHeight="15" x14ac:dyDescent="0.25"/>
  <cols>
    <col min="1" max="1" width="6.140625" style="93" customWidth="1"/>
    <col min="2" max="2" width="7" style="93" customWidth="1"/>
    <col min="3" max="3" width="6.42578125" style="93" customWidth="1"/>
    <col min="4" max="4" width="11.7109375" style="93" customWidth="1"/>
    <col min="5" max="5" width="14.5703125" style="93" customWidth="1"/>
    <col min="6" max="6" width="11.140625" style="93" customWidth="1"/>
    <col min="7" max="7" width="9.140625" style="93"/>
    <col min="8" max="8" width="6.5703125" style="93" customWidth="1"/>
    <col min="9" max="9" width="7.5703125" style="93" customWidth="1"/>
    <col min="10" max="10" width="8.42578125" style="93" customWidth="1"/>
    <col min="11" max="11" width="7.140625" style="93" customWidth="1"/>
    <col min="12" max="12" width="27" style="93" customWidth="1"/>
    <col min="13" max="13" width="29.140625" style="93" customWidth="1"/>
    <col min="14" max="14" width="30.5703125" style="93" customWidth="1"/>
    <col min="15" max="22" width="8.7109375" customWidth="1"/>
    <col min="24" max="16384" width="9.140625" style="93"/>
  </cols>
  <sheetData>
    <row r="1" spans="1:23" s="29" customFormat="1" x14ac:dyDescent="0.25">
      <c r="A1" s="137" t="s">
        <v>1518</v>
      </c>
      <c r="B1" s="28"/>
      <c r="E1" s="1"/>
      <c r="O1"/>
      <c r="P1"/>
      <c r="Q1"/>
      <c r="R1"/>
      <c r="S1"/>
      <c r="T1"/>
      <c r="U1"/>
      <c r="V1"/>
      <c r="W1"/>
    </row>
    <row r="2" spans="1:23" s="29" customFormat="1" x14ac:dyDescent="0.25">
      <c r="A2" s="28" t="s">
        <v>52</v>
      </c>
      <c r="B2" s="28"/>
      <c r="E2" s="1"/>
      <c r="O2"/>
      <c r="P2"/>
      <c r="Q2"/>
      <c r="R2"/>
      <c r="S2"/>
      <c r="T2"/>
      <c r="U2"/>
      <c r="V2"/>
      <c r="W2"/>
    </row>
    <row r="3" spans="1:23" s="29" customFormat="1" x14ac:dyDescent="0.25">
      <c r="A3" s="28" t="s">
        <v>1467</v>
      </c>
      <c r="B3" s="28"/>
      <c r="E3" s="1"/>
      <c r="O3"/>
      <c r="P3"/>
      <c r="Q3"/>
      <c r="R3"/>
      <c r="S3"/>
      <c r="T3"/>
      <c r="U3"/>
      <c r="V3"/>
      <c r="W3"/>
    </row>
    <row r="4" spans="1:23" s="11" customFormat="1" ht="22.5" x14ac:dyDescent="0.25">
      <c r="A4" s="11" t="s">
        <v>0</v>
      </c>
      <c r="B4" s="11" t="s">
        <v>1</v>
      </c>
      <c r="C4" s="11" t="s">
        <v>2</v>
      </c>
      <c r="D4" s="11" t="s">
        <v>3</v>
      </c>
      <c r="E4" s="11" t="s">
        <v>4</v>
      </c>
      <c r="F4" s="11" t="s">
        <v>6</v>
      </c>
      <c r="G4" s="30" t="s">
        <v>7</v>
      </c>
      <c r="H4" s="30" t="s">
        <v>8</v>
      </c>
      <c r="I4" s="11" t="s">
        <v>9</v>
      </c>
      <c r="J4" s="11" t="s">
        <v>10</v>
      </c>
      <c r="K4" s="30" t="s">
        <v>53</v>
      </c>
      <c r="L4" s="30" t="s">
        <v>54</v>
      </c>
      <c r="M4" s="11" t="s">
        <v>13</v>
      </c>
      <c r="N4" s="108"/>
      <c r="O4"/>
      <c r="P4"/>
      <c r="Q4"/>
      <c r="R4"/>
      <c r="S4"/>
      <c r="T4"/>
      <c r="U4"/>
      <c r="V4"/>
      <c r="W4"/>
    </row>
    <row r="5" spans="1:23" s="97" customFormat="1" ht="22.5" x14ac:dyDescent="0.25">
      <c r="A5" s="32" t="s">
        <v>55</v>
      </c>
      <c r="B5" s="32">
        <v>3.2</v>
      </c>
      <c r="C5" s="32" t="s">
        <v>344</v>
      </c>
      <c r="D5" s="32" t="s">
        <v>288</v>
      </c>
      <c r="E5" s="32" t="s">
        <v>289</v>
      </c>
      <c r="F5" s="33" t="s">
        <v>79</v>
      </c>
      <c r="G5" s="3">
        <v>8.4320000000000004</v>
      </c>
      <c r="H5" s="52">
        <v>1</v>
      </c>
      <c r="I5" s="52">
        <v>1</v>
      </c>
      <c r="J5" s="116">
        <f>365/7</f>
        <v>52.142857142857146</v>
      </c>
      <c r="K5" s="3">
        <f t="shared" ref="K5:K20" si="0">G5*I5/J5</f>
        <v>0.16170958904109589</v>
      </c>
      <c r="L5" s="32" t="s">
        <v>290</v>
      </c>
      <c r="M5" s="22" t="s">
        <v>291</v>
      </c>
      <c r="N5" s="110"/>
      <c r="O5"/>
      <c r="P5"/>
      <c r="Q5"/>
      <c r="R5"/>
      <c r="S5"/>
      <c r="T5"/>
      <c r="U5"/>
      <c r="V5"/>
      <c r="W5"/>
    </row>
    <row r="6" spans="1:23" s="97" customFormat="1" ht="22.5" x14ac:dyDescent="0.25">
      <c r="A6" s="32" t="s">
        <v>55</v>
      </c>
      <c r="B6" s="32">
        <v>3.2</v>
      </c>
      <c r="C6" s="32" t="s">
        <v>344</v>
      </c>
      <c r="D6" s="32" t="s">
        <v>288</v>
      </c>
      <c r="E6" s="32" t="s">
        <v>286</v>
      </c>
      <c r="F6" s="33" t="s">
        <v>292</v>
      </c>
      <c r="G6" s="3">
        <v>69.564000000000007</v>
      </c>
      <c r="H6" s="52">
        <v>1</v>
      </c>
      <c r="I6" s="52">
        <v>1</v>
      </c>
      <c r="J6" s="116">
        <f>365/7*4</f>
        <v>208.57142857142858</v>
      </c>
      <c r="K6" s="3">
        <f t="shared" si="0"/>
        <v>0.33352602739726028</v>
      </c>
      <c r="L6" s="32" t="s">
        <v>293</v>
      </c>
      <c r="M6" s="1" t="s">
        <v>294</v>
      </c>
      <c r="N6" s="1"/>
      <c r="O6"/>
      <c r="P6"/>
      <c r="Q6"/>
      <c r="R6"/>
      <c r="S6"/>
      <c r="T6"/>
      <c r="U6"/>
      <c r="V6"/>
      <c r="W6"/>
    </row>
    <row r="7" spans="1:23" s="97" customFormat="1" ht="22.5" x14ac:dyDescent="0.25">
      <c r="A7" s="32" t="s">
        <v>55</v>
      </c>
      <c r="B7" s="32">
        <v>3.2</v>
      </c>
      <c r="C7" s="32" t="s">
        <v>344</v>
      </c>
      <c r="D7" s="32" t="s">
        <v>288</v>
      </c>
      <c r="E7" s="32" t="s">
        <v>280</v>
      </c>
      <c r="F7" s="33" t="s">
        <v>292</v>
      </c>
      <c r="G7" s="3">
        <v>59.024000000000001</v>
      </c>
      <c r="H7" s="52">
        <v>1</v>
      </c>
      <c r="I7" s="52">
        <v>1</v>
      </c>
      <c r="J7" s="116">
        <f>365/7*4</f>
        <v>208.57142857142858</v>
      </c>
      <c r="K7" s="3">
        <f t="shared" si="0"/>
        <v>0.28299178082191778</v>
      </c>
      <c r="L7" s="32" t="s">
        <v>295</v>
      </c>
      <c r="M7" s="1" t="s">
        <v>296</v>
      </c>
      <c r="N7" s="1"/>
      <c r="O7"/>
      <c r="P7"/>
      <c r="Q7"/>
      <c r="R7"/>
      <c r="S7"/>
      <c r="T7"/>
      <c r="U7"/>
      <c r="V7"/>
      <c r="W7"/>
    </row>
    <row r="8" spans="1:23" s="97" customFormat="1" ht="45" x14ac:dyDescent="0.25">
      <c r="A8" s="32" t="s">
        <v>55</v>
      </c>
      <c r="B8" s="32">
        <v>3.2</v>
      </c>
      <c r="C8" s="32" t="s">
        <v>344</v>
      </c>
      <c r="D8" s="32" t="s">
        <v>288</v>
      </c>
      <c r="E8" s="32" t="s">
        <v>280</v>
      </c>
      <c r="F8" s="33" t="s">
        <v>292</v>
      </c>
      <c r="G8" s="3">
        <v>47.43</v>
      </c>
      <c r="H8" s="52">
        <v>1</v>
      </c>
      <c r="I8" s="52">
        <v>1</v>
      </c>
      <c r="J8" s="116">
        <f>365/7*4</f>
        <v>208.57142857142858</v>
      </c>
      <c r="K8" s="3">
        <f t="shared" si="0"/>
        <v>0.22740410958904109</v>
      </c>
      <c r="L8" s="32" t="s">
        <v>297</v>
      </c>
      <c r="M8" s="1" t="s">
        <v>298</v>
      </c>
      <c r="N8" s="1"/>
      <c r="O8"/>
      <c r="P8"/>
      <c r="Q8"/>
      <c r="R8"/>
      <c r="S8"/>
      <c r="T8"/>
      <c r="U8"/>
      <c r="V8"/>
      <c r="W8"/>
    </row>
    <row r="9" spans="1:23" s="97" customFormat="1" ht="22.5" x14ac:dyDescent="0.25">
      <c r="A9" s="32" t="s">
        <v>55</v>
      </c>
      <c r="B9" s="32">
        <v>3.2</v>
      </c>
      <c r="C9" s="32" t="s">
        <v>344</v>
      </c>
      <c r="D9" s="32" t="s">
        <v>288</v>
      </c>
      <c r="E9" s="32" t="s">
        <v>281</v>
      </c>
      <c r="F9" s="33" t="s">
        <v>79</v>
      </c>
      <c r="G9" s="3">
        <v>14.756</v>
      </c>
      <c r="H9" s="52">
        <v>1</v>
      </c>
      <c r="I9" s="52">
        <v>1</v>
      </c>
      <c r="J9" s="116">
        <f>365/7*2</f>
        <v>104.28571428571429</v>
      </c>
      <c r="K9" s="3">
        <f t="shared" si="0"/>
        <v>0.14149589041095889</v>
      </c>
      <c r="L9" s="32" t="s">
        <v>299</v>
      </c>
      <c r="M9" s="22" t="s">
        <v>300</v>
      </c>
      <c r="N9" s="1"/>
      <c r="O9"/>
      <c r="P9"/>
      <c r="Q9"/>
      <c r="R9"/>
      <c r="S9"/>
      <c r="T9"/>
      <c r="U9"/>
      <c r="V9"/>
      <c r="W9"/>
    </row>
    <row r="10" spans="1:23" s="97" customFormat="1" x14ac:dyDescent="0.25">
      <c r="A10" s="32" t="s">
        <v>55</v>
      </c>
      <c r="B10" s="32">
        <v>3.2</v>
      </c>
      <c r="C10" s="32" t="s">
        <v>344</v>
      </c>
      <c r="D10" s="32" t="s">
        <v>288</v>
      </c>
      <c r="E10" s="32" t="s">
        <v>287</v>
      </c>
      <c r="F10" s="33" t="s">
        <v>79</v>
      </c>
      <c r="G10" s="3">
        <v>8.4320000000000004</v>
      </c>
      <c r="H10" s="52">
        <v>1</v>
      </c>
      <c r="I10" s="52">
        <v>1</v>
      </c>
      <c r="J10" s="116">
        <f>365/7</f>
        <v>52.142857142857146</v>
      </c>
      <c r="K10" s="3">
        <f t="shared" si="0"/>
        <v>0.16170958904109589</v>
      </c>
      <c r="L10" s="32" t="s">
        <v>301</v>
      </c>
      <c r="M10" s="1" t="s">
        <v>302</v>
      </c>
      <c r="N10" s="1"/>
      <c r="O10"/>
      <c r="P10"/>
      <c r="Q10"/>
      <c r="R10"/>
      <c r="S10"/>
      <c r="T10"/>
      <c r="U10"/>
      <c r="V10"/>
      <c r="W10"/>
    </row>
    <row r="11" spans="1:23" s="97" customFormat="1" ht="22.5" x14ac:dyDescent="0.25">
      <c r="A11" s="32" t="s">
        <v>55</v>
      </c>
      <c r="B11" s="32">
        <v>3.2</v>
      </c>
      <c r="C11" s="32" t="s">
        <v>344</v>
      </c>
      <c r="D11" s="32" t="s">
        <v>288</v>
      </c>
      <c r="E11" s="32" t="s">
        <v>303</v>
      </c>
      <c r="F11" s="33" t="s">
        <v>292</v>
      </c>
      <c r="G11" s="3">
        <v>59.024000000000001</v>
      </c>
      <c r="H11" s="52">
        <v>1</v>
      </c>
      <c r="I11" s="52">
        <v>1</v>
      </c>
      <c r="J11" s="116">
        <f>365/7*2</f>
        <v>104.28571428571429</v>
      </c>
      <c r="K11" s="3">
        <f t="shared" si="0"/>
        <v>0.56598356164383556</v>
      </c>
      <c r="L11" s="32" t="s">
        <v>304</v>
      </c>
      <c r="M11" s="32" t="s">
        <v>305</v>
      </c>
      <c r="N11" s="1"/>
      <c r="O11"/>
      <c r="P11"/>
      <c r="Q11"/>
      <c r="R11"/>
      <c r="S11"/>
      <c r="T11"/>
      <c r="U11"/>
      <c r="V11"/>
      <c r="W11"/>
    </row>
    <row r="12" spans="1:23" s="97" customFormat="1" x14ac:dyDescent="0.25">
      <c r="A12" s="32" t="s">
        <v>55</v>
      </c>
      <c r="B12" s="32">
        <v>3.2</v>
      </c>
      <c r="C12" s="32" t="s">
        <v>344</v>
      </c>
      <c r="D12" s="32" t="s">
        <v>288</v>
      </c>
      <c r="E12" s="32" t="s">
        <v>283</v>
      </c>
      <c r="F12" s="33" t="s">
        <v>79</v>
      </c>
      <c r="G12" s="3">
        <v>16.864000000000001</v>
      </c>
      <c r="H12" s="52">
        <v>1</v>
      </c>
      <c r="I12" s="52">
        <v>1</v>
      </c>
      <c r="J12" s="116">
        <f>365/7*5</f>
        <v>260.71428571428572</v>
      </c>
      <c r="K12" s="3">
        <f t="shared" si="0"/>
        <v>6.4683835616438354E-2</v>
      </c>
      <c r="L12" s="32" t="s">
        <v>306</v>
      </c>
      <c r="M12" s="1" t="s">
        <v>307</v>
      </c>
      <c r="N12" s="1"/>
      <c r="O12"/>
      <c r="P12"/>
      <c r="Q12"/>
      <c r="R12"/>
      <c r="S12"/>
      <c r="T12"/>
      <c r="U12"/>
      <c r="V12"/>
      <c r="W12"/>
    </row>
    <row r="13" spans="1:23" s="97" customFormat="1" ht="22.5" x14ac:dyDescent="0.25">
      <c r="A13" s="32" t="s">
        <v>55</v>
      </c>
      <c r="B13" s="32">
        <v>3.2</v>
      </c>
      <c r="C13" s="32" t="s">
        <v>344</v>
      </c>
      <c r="D13" s="32" t="s">
        <v>288</v>
      </c>
      <c r="E13" s="32" t="s">
        <v>308</v>
      </c>
      <c r="F13" s="33" t="s">
        <v>292</v>
      </c>
      <c r="G13" s="3">
        <v>168.64000000000001</v>
      </c>
      <c r="H13" s="52">
        <v>1</v>
      </c>
      <c r="I13" s="52">
        <v>1</v>
      </c>
      <c r="J13" s="116">
        <f>365/7*4</f>
        <v>208.57142857142858</v>
      </c>
      <c r="K13" s="3">
        <f t="shared" si="0"/>
        <v>0.80854794520547946</v>
      </c>
      <c r="L13" s="32" t="s">
        <v>309</v>
      </c>
      <c r="M13" s="1" t="s">
        <v>310</v>
      </c>
      <c r="N13" s="1"/>
      <c r="O13"/>
      <c r="P13"/>
      <c r="Q13"/>
      <c r="R13"/>
      <c r="S13"/>
      <c r="T13"/>
      <c r="U13"/>
      <c r="V13"/>
      <c r="W13"/>
    </row>
    <row r="14" spans="1:23" s="97" customFormat="1" ht="22.5" x14ac:dyDescent="0.25">
      <c r="A14" s="32" t="s">
        <v>55</v>
      </c>
      <c r="B14" s="32">
        <v>3.2</v>
      </c>
      <c r="C14" s="32" t="s">
        <v>344</v>
      </c>
      <c r="D14" s="32" t="s">
        <v>288</v>
      </c>
      <c r="E14" s="32" t="s">
        <v>311</v>
      </c>
      <c r="F14" s="33" t="s">
        <v>292</v>
      </c>
      <c r="G14" s="3">
        <v>89.59</v>
      </c>
      <c r="H14" s="52">
        <v>1</v>
      </c>
      <c r="I14" s="52">
        <v>1</v>
      </c>
      <c r="J14" s="116">
        <f>365/7*4</f>
        <v>208.57142857142858</v>
      </c>
      <c r="K14" s="3">
        <f t="shared" si="0"/>
        <v>0.42954109589041095</v>
      </c>
      <c r="L14" s="32" t="s">
        <v>312</v>
      </c>
      <c r="M14" s="1" t="s">
        <v>313</v>
      </c>
      <c r="N14" s="1"/>
      <c r="O14"/>
      <c r="P14"/>
      <c r="Q14"/>
      <c r="R14"/>
      <c r="S14"/>
      <c r="T14"/>
      <c r="U14"/>
      <c r="V14"/>
      <c r="W14"/>
    </row>
    <row r="15" spans="1:23" s="4" customFormat="1" ht="22.5" x14ac:dyDescent="0.25">
      <c r="A15" s="32" t="s">
        <v>55</v>
      </c>
      <c r="B15" s="32">
        <v>3.2</v>
      </c>
      <c r="C15" s="32" t="s">
        <v>344</v>
      </c>
      <c r="D15" s="32" t="s">
        <v>288</v>
      </c>
      <c r="E15" s="32" t="s">
        <v>284</v>
      </c>
      <c r="F15" s="33" t="s">
        <v>314</v>
      </c>
      <c r="G15" s="3">
        <v>52.7</v>
      </c>
      <c r="H15" s="52">
        <v>1</v>
      </c>
      <c r="I15" s="52">
        <v>1</v>
      </c>
      <c r="J15" s="116">
        <f>365/7*10</f>
        <v>521.42857142857144</v>
      </c>
      <c r="K15" s="3">
        <f t="shared" si="0"/>
        <v>0.10106849315068493</v>
      </c>
      <c r="L15" s="32" t="s">
        <v>315</v>
      </c>
      <c r="M15" s="1" t="s">
        <v>316</v>
      </c>
      <c r="N15" s="1"/>
      <c r="O15"/>
      <c r="P15"/>
      <c r="Q15"/>
      <c r="R15"/>
      <c r="S15"/>
      <c r="T15"/>
      <c r="U15"/>
      <c r="V15"/>
      <c r="W15"/>
    </row>
    <row r="16" spans="1:23" s="4" customFormat="1" x14ac:dyDescent="0.25">
      <c r="A16" s="32" t="s">
        <v>55</v>
      </c>
      <c r="B16" s="32">
        <v>3.2</v>
      </c>
      <c r="C16" s="32" t="s">
        <v>317</v>
      </c>
      <c r="D16" s="32" t="s">
        <v>285</v>
      </c>
      <c r="E16" s="32" t="s">
        <v>279</v>
      </c>
      <c r="F16" s="33" t="s">
        <v>21</v>
      </c>
      <c r="G16" s="3">
        <v>8.4320000000000004</v>
      </c>
      <c r="H16" s="52"/>
      <c r="I16" s="52">
        <v>1</v>
      </c>
      <c r="J16" s="116">
        <f>365/7</f>
        <v>52.142857142857146</v>
      </c>
      <c r="K16" s="3">
        <f t="shared" si="0"/>
        <v>0.16170958904109589</v>
      </c>
      <c r="L16" s="32" t="s">
        <v>318</v>
      </c>
      <c r="M16" s="32" t="s">
        <v>319</v>
      </c>
      <c r="N16" s="1"/>
      <c r="O16"/>
      <c r="P16"/>
      <c r="Q16"/>
      <c r="R16"/>
      <c r="S16"/>
      <c r="T16"/>
      <c r="U16"/>
      <c r="V16"/>
      <c r="W16"/>
    </row>
    <row r="17" spans="1:23" s="4" customFormat="1" ht="33.75" x14ac:dyDescent="0.25">
      <c r="A17" s="32" t="s">
        <v>55</v>
      </c>
      <c r="B17" s="32">
        <v>3.2</v>
      </c>
      <c r="C17" s="32" t="s">
        <v>317</v>
      </c>
      <c r="D17" s="32" t="s">
        <v>285</v>
      </c>
      <c r="E17" s="32" t="s">
        <v>286</v>
      </c>
      <c r="F17" s="33" t="s">
        <v>292</v>
      </c>
      <c r="G17" s="3">
        <v>63.24</v>
      </c>
      <c r="H17" s="52"/>
      <c r="I17" s="52">
        <v>1</v>
      </c>
      <c r="J17" s="116">
        <f>365/7*2</f>
        <v>104.28571428571429</v>
      </c>
      <c r="K17" s="3">
        <f t="shared" si="0"/>
        <v>0.60641095890410956</v>
      </c>
      <c r="L17" s="32" t="s">
        <v>320</v>
      </c>
      <c r="M17" s="1" t="s">
        <v>321</v>
      </c>
      <c r="N17" s="1"/>
      <c r="O17"/>
      <c r="P17"/>
      <c r="Q17"/>
      <c r="R17"/>
      <c r="S17"/>
      <c r="T17"/>
      <c r="U17"/>
      <c r="V17"/>
      <c r="W17"/>
    </row>
    <row r="18" spans="1:23" s="4" customFormat="1" x14ac:dyDescent="0.25">
      <c r="A18" s="32" t="s">
        <v>55</v>
      </c>
      <c r="B18" s="32">
        <v>3.2</v>
      </c>
      <c r="C18" s="32" t="s">
        <v>317</v>
      </c>
      <c r="D18" s="32" t="s">
        <v>285</v>
      </c>
      <c r="E18" s="32" t="s">
        <v>281</v>
      </c>
      <c r="F18" s="33" t="s">
        <v>58</v>
      </c>
      <c r="G18" s="3">
        <v>28.458000000000002</v>
      </c>
      <c r="H18" s="52"/>
      <c r="I18" s="52">
        <v>1</v>
      </c>
      <c r="J18" s="116">
        <f>365/7</f>
        <v>52.142857142857146</v>
      </c>
      <c r="K18" s="3">
        <f t="shared" si="0"/>
        <v>0.54576986301369868</v>
      </c>
      <c r="L18" s="32" t="s">
        <v>322</v>
      </c>
      <c r="M18" s="32" t="s">
        <v>323</v>
      </c>
      <c r="N18" s="1"/>
      <c r="O18"/>
      <c r="P18"/>
      <c r="Q18"/>
      <c r="R18"/>
      <c r="S18"/>
      <c r="T18"/>
      <c r="U18"/>
      <c r="V18"/>
      <c r="W18"/>
    </row>
    <row r="19" spans="1:23" s="4" customFormat="1" ht="22.5" x14ac:dyDescent="0.25">
      <c r="A19" s="32" t="s">
        <v>55</v>
      </c>
      <c r="B19" s="32">
        <v>3.2</v>
      </c>
      <c r="C19" s="32" t="s">
        <v>317</v>
      </c>
      <c r="D19" s="32" t="s">
        <v>285</v>
      </c>
      <c r="E19" s="32" t="s">
        <v>282</v>
      </c>
      <c r="F19" s="33" t="s">
        <v>292</v>
      </c>
      <c r="G19" s="3">
        <v>73.78</v>
      </c>
      <c r="H19" s="52"/>
      <c r="I19" s="52">
        <v>1</v>
      </c>
      <c r="J19" s="116">
        <f>365/7*5</f>
        <v>260.71428571428572</v>
      </c>
      <c r="K19" s="3">
        <f t="shared" si="0"/>
        <v>0.28299178082191778</v>
      </c>
      <c r="L19" s="32" t="s">
        <v>324</v>
      </c>
      <c r="M19" s="1" t="s">
        <v>325</v>
      </c>
      <c r="N19" s="1"/>
      <c r="O19"/>
      <c r="P19"/>
      <c r="Q19"/>
      <c r="R19"/>
      <c r="S19"/>
      <c r="T19"/>
      <c r="U19"/>
      <c r="V19"/>
      <c r="W19"/>
    </row>
    <row r="20" spans="1:23" s="4" customFormat="1" ht="33.75" x14ac:dyDescent="0.25">
      <c r="A20" s="32" t="s">
        <v>55</v>
      </c>
      <c r="B20" s="32">
        <v>3.2</v>
      </c>
      <c r="C20" s="32" t="s">
        <v>317</v>
      </c>
      <c r="D20" s="32" t="s">
        <v>285</v>
      </c>
      <c r="E20" s="32" t="s">
        <v>326</v>
      </c>
      <c r="F20" s="33" t="s">
        <v>80</v>
      </c>
      <c r="G20" s="3">
        <v>63.24</v>
      </c>
      <c r="H20" s="52"/>
      <c r="I20" s="52">
        <v>1</v>
      </c>
      <c r="J20" s="116">
        <f>365/7*10</f>
        <v>521.42857142857144</v>
      </c>
      <c r="K20" s="3">
        <f t="shared" si="0"/>
        <v>0.12128219178082192</v>
      </c>
      <c r="L20" s="32" t="s">
        <v>327</v>
      </c>
      <c r="M20" s="1" t="s">
        <v>328</v>
      </c>
      <c r="N20" s="1"/>
      <c r="O20"/>
      <c r="P20"/>
      <c r="Q20"/>
      <c r="R20"/>
      <c r="S20"/>
      <c r="T20"/>
      <c r="U20"/>
      <c r="V20"/>
      <c r="W20"/>
    </row>
    <row r="22" spans="1:23" x14ac:dyDescent="0.25">
      <c r="D22" s="122" t="s">
        <v>1510</v>
      </c>
      <c r="E22" s="123">
        <f>SUM(K5:K20)</f>
        <v>4.9968263013698637</v>
      </c>
    </row>
  </sheetData>
  <printOptions gridLines="1"/>
  <pageMargins left="0.7" right="0.7" top="0.75" bottom="0.75" header="0.3" footer="0.3"/>
  <pageSetup paperSize="9" scale="81"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FB82E1-61F1-42C0-AB40-D4699D69E2A5}">
  <dimension ref="A1:Z17"/>
  <sheetViews>
    <sheetView view="pageBreakPreview" zoomScale="115" zoomScaleNormal="115" zoomScaleSheetLayoutView="115" workbookViewId="0"/>
  </sheetViews>
  <sheetFormatPr defaultColWidth="8.7109375" defaultRowHeight="15" x14ac:dyDescent="0.25"/>
  <cols>
    <col min="1" max="3" width="8.7109375" style="2"/>
    <col min="4" max="4" width="12.42578125" style="2" customWidth="1"/>
    <col min="5" max="5" width="18.7109375" style="2" customWidth="1"/>
    <col min="6" max="6" width="7.140625" style="2" customWidth="1"/>
    <col min="7" max="7" width="7" style="2" customWidth="1"/>
    <col min="8" max="8" width="7.5703125" style="2" customWidth="1"/>
    <col min="9" max="9" width="7" style="2" customWidth="1"/>
    <col min="10" max="10" width="24.42578125" style="2" customWidth="1"/>
    <col min="11" max="11" width="27.42578125" style="2" customWidth="1"/>
    <col min="27" max="16384" width="8.7109375" style="2"/>
  </cols>
  <sheetData>
    <row r="1" spans="1:26" ht="12" customHeight="1" x14ac:dyDescent="0.25">
      <c r="A1" s="137" t="s">
        <v>1518</v>
      </c>
      <c r="B1" s="81"/>
      <c r="C1" s="82"/>
    </row>
    <row r="2" spans="1:26" ht="12" customHeight="1" x14ac:dyDescent="0.25">
      <c r="A2" s="81" t="s">
        <v>329</v>
      </c>
      <c r="B2" s="81"/>
      <c r="C2" s="82"/>
    </row>
    <row r="3" spans="1:26" ht="12.75" customHeight="1" x14ac:dyDescent="0.25">
      <c r="A3" s="81" t="s">
        <v>1467</v>
      </c>
      <c r="B3" s="81"/>
      <c r="C3" s="82"/>
    </row>
    <row r="4" spans="1:26" ht="33.75" x14ac:dyDescent="0.25">
      <c r="A4" s="83" t="s">
        <v>0</v>
      </c>
      <c r="B4" s="83" t="s">
        <v>1</v>
      </c>
      <c r="C4" s="83" t="s">
        <v>2</v>
      </c>
      <c r="D4" s="11" t="s">
        <v>3</v>
      </c>
      <c r="E4" s="11" t="s">
        <v>4</v>
      </c>
      <c r="F4" s="30" t="s">
        <v>7</v>
      </c>
      <c r="G4" s="11" t="s">
        <v>9</v>
      </c>
      <c r="H4" s="11" t="s">
        <v>10</v>
      </c>
      <c r="I4" s="30" t="s">
        <v>53</v>
      </c>
      <c r="J4" s="30" t="s">
        <v>12</v>
      </c>
      <c r="K4" s="11" t="s">
        <v>13</v>
      </c>
    </row>
    <row r="5" spans="1:26" s="88" customFormat="1" ht="16.5" customHeight="1" x14ac:dyDescent="0.25">
      <c r="A5" s="85" t="s">
        <v>330</v>
      </c>
      <c r="B5" s="86">
        <v>4.3</v>
      </c>
      <c r="C5" s="6" t="s">
        <v>345</v>
      </c>
      <c r="D5" s="87" t="s">
        <v>331</v>
      </c>
      <c r="E5" s="88" t="s">
        <v>331</v>
      </c>
      <c r="F5" s="87">
        <v>495.87857142857143</v>
      </c>
      <c r="G5" s="89">
        <v>1</v>
      </c>
      <c r="H5" s="132">
        <f>365/7</f>
        <v>52.142857142857146</v>
      </c>
      <c r="I5" s="3">
        <f>G5*F5/H5</f>
        <v>9.51</v>
      </c>
      <c r="J5" s="87"/>
      <c r="K5" s="87"/>
      <c r="L5"/>
      <c r="M5"/>
      <c r="N5"/>
      <c r="O5"/>
      <c r="P5"/>
      <c r="Q5"/>
      <c r="R5"/>
      <c r="S5"/>
      <c r="T5"/>
      <c r="U5"/>
      <c r="V5"/>
      <c r="W5"/>
      <c r="X5"/>
      <c r="Y5"/>
      <c r="Z5"/>
    </row>
    <row r="6" spans="1:26" ht="15" customHeight="1" x14ac:dyDescent="0.25">
      <c r="A6" s="85" t="s">
        <v>332</v>
      </c>
      <c r="B6" s="86" t="s">
        <v>333</v>
      </c>
      <c r="C6" s="6" t="s">
        <v>345</v>
      </c>
      <c r="D6" s="87" t="s">
        <v>334</v>
      </c>
      <c r="E6" s="88" t="s">
        <v>334</v>
      </c>
      <c r="F6" s="2">
        <v>1438.1</v>
      </c>
      <c r="G6" s="89">
        <v>1</v>
      </c>
      <c r="H6" s="132">
        <f>365/7</f>
        <v>52.142857142857146</v>
      </c>
      <c r="I6" s="3">
        <f>G6*F6/H6</f>
        <v>27.58</v>
      </c>
      <c r="J6" s="87"/>
    </row>
    <row r="7" spans="1:26" ht="24.75" customHeight="1" x14ac:dyDescent="0.25">
      <c r="A7" s="85" t="s">
        <v>335</v>
      </c>
      <c r="B7" s="86">
        <v>12.5</v>
      </c>
      <c r="C7" s="6" t="s">
        <v>345</v>
      </c>
      <c r="D7" s="87" t="s">
        <v>336</v>
      </c>
      <c r="E7" s="88" t="s">
        <v>337</v>
      </c>
      <c r="F7" s="90">
        <v>8.643867924528303</v>
      </c>
      <c r="G7" s="88">
        <v>1</v>
      </c>
      <c r="H7" s="133">
        <f>365/84</f>
        <v>4.3452380952380949</v>
      </c>
      <c r="I7" s="42">
        <f>G7*F7/H7</f>
        <v>1.9892737141380206</v>
      </c>
      <c r="J7" s="87" t="s">
        <v>346</v>
      </c>
      <c r="K7" s="87" t="s">
        <v>1517</v>
      </c>
    </row>
    <row r="8" spans="1:26" x14ac:dyDescent="0.25">
      <c r="A8" s="85" t="s">
        <v>338</v>
      </c>
      <c r="B8" s="86">
        <v>4.5</v>
      </c>
      <c r="C8" s="6" t="s">
        <v>345</v>
      </c>
      <c r="D8" s="87" t="s">
        <v>339</v>
      </c>
      <c r="E8" s="88"/>
      <c r="F8" s="87">
        <v>2265.0857142857144</v>
      </c>
      <c r="G8" s="88">
        <v>1</v>
      </c>
      <c r="H8" s="133">
        <f>365/7</f>
        <v>52.142857142857146</v>
      </c>
      <c r="I8" s="42">
        <f>G8*F8/H8</f>
        <v>43.44</v>
      </c>
      <c r="J8" s="87"/>
      <c r="K8" s="87"/>
    </row>
    <row r="9" spans="1:26" ht="60.75" customHeight="1" x14ac:dyDescent="0.25">
      <c r="A9" s="26" t="s">
        <v>340</v>
      </c>
      <c r="B9" s="91">
        <v>4.3</v>
      </c>
      <c r="C9" s="6" t="s">
        <v>345</v>
      </c>
      <c r="D9" s="26" t="s">
        <v>341</v>
      </c>
      <c r="E9" s="92" t="s">
        <v>342</v>
      </c>
      <c r="F9" s="42">
        <v>105.04050405040506</v>
      </c>
      <c r="G9" s="26">
        <v>1</v>
      </c>
      <c r="H9" s="133">
        <f>365/7</f>
        <v>52.142857142857146</v>
      </c>
      <c r="I9" s="42">
        <f>G9*F9/H9</f>
        <v>2.0144754201447546</v>
      </c>
      <c r="J9" s="87" t="s">
        <v>343</v>
      </c>
      <c r="K9" s="88"/>
    </row>
    <row r="11" spans="1:26" x14ac:dyDescent="0.25">
      <c r="E11" s="120" t="s">
        <v>1479</v>
      </c>
      <c r="F11" s="120">
        <v>0</v>
      </c>
    </row>
    <row r="12" spans="1:26" x14ac:dyDescent="0.25">
      <c r="E12" s="120" t="s">
        <v>1480</v>
      </c>
      <c r="F12" s="121">
        <v>0</v>
      </c>
    </row>
    <row r="13" spans="1:26" x14ac:dyDescent="0.25">
      <c r="E13" s="120" t="s">
        <v>1481</v>
      </c>
      <c r="F13" s="120">
        <f>I5</f>
        <v>9.51</v>
      </c>
    </row>
    <row r="14" spans="1:26" x14ac:dyDescent="0.25">
      <c r="E14" s="120" t="s">
        <v>1482</v>
      </c>
      <c r="F14" s="120">
        <f>I6</f>
        <v>27.58</v>
      </c>
    </row>
    <row r="15" spans="1:26" x14ac:dyDescent="0.25">
      <c r="E15" s="120" t="s">
        <v>1483</v>
      </c>
      <c r="F15" s="120">
        <f>I7</f>
        <v>1.9892737141380206</v>
      </c>
    </row>
    <row r="16" spans="1:26" x14ac:dyDescent="0.25">
      <c r="E16" s="120" t="s">
        <v>1484</v>
      </c>
      <c r="F16" s="120">
        <f>I8</f>
        <v>43.44</v>
      </c>
    </row>
    <row r="17" spans="5:6" x14ac:dyDescent="0.25">
      <c r="E17" s="120" t="s">
        <v>1485</v>
      </c>
      <c r="F17" s="120">
        <f>I9</f>
        <v>2.0144754201447546</v>
      </c>
    </row>
  </sheetData>
  <conditionalFormatting sqref="M180:T180">
    <cfRule type="cellIs" priority="2" operator="equal">
      <formula>0</formula>
    </cfRule>
  </conditionalFormatting>
  <conditionalFormatting sqref="M282:T283">
    <cfRule type="cellIs" dxfId="0" priority="1" operator="equal">
      <formula>0</formula>
    </cfRule>
  </conditionalFormatting>
  <pageMargins left="0.7" right="0.7" top="0.75" bottom="0.75" header="0.3" footer="0.3"/>
  <pageSetup paperSize="9" scale="8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59AABE-85CA-4BDA-A52A-06FF18D33B7B}">
  <dimension ref="A1:W186"/>
  <sheetViews>
    <sheetView view="pageBreakPreview" zoomScaleNormal="115" zoomScaleSheetLayoutView="100" workbookViewId="0"/>
  </sheetViews>
  <sheetFormatPr defaultRowHeight="15" x14ac:dyDescent="0.25"/>
  <cols>
    <col min="1" max="1" width="5.5703125" customWidth="1"/>
    <col min="2" max="2" width="7.42578125" customWidth="1"/>
    <col min="3" max="3" width="6.42578125" customWidth="1"/>
    <col min="4" max="4" width="12.85546875" customWidth="1"/>
    <col min="5" max="5" width="13.140625" customWidth="1"/>
    <col min="6" max="6" width="10.7109375" customWidth="1"/>
    <col min="7" max="7" width="6.5703125" customWidth="1"/>
    <col min="8" max="8" width="5.5703125" customWidth="1"/>
    <col min="9" max="9" width="8" customWidth="1"/>
    <col min="10" max="10" width="8.28515625" customWidth="1"/>
    <col min="11" max="11" width="6.5703125" customWidth="1"/>
    <col min="12" max="12" width="28.7109375" customWidth="1"/>
    <col min="13" max="13" width="30.7109375" customWidth="1"/>
    <col min="14" max="14" width="19.42578125" customWidth="1"/>
  </cols>
  <sheetData>
    <row r="1" spans="1:23" s="8" customFormat="1" x14ac:dyDescent="0.25">
      <c r="A1" s="137" t="s">
        <v>1518</v>
      </c>
      <c r="B1" s="34"/>
      <c r="F1" s="9"/>
      <c r="K1" s="35"/>
      <c r="N1"/>
      <c r="O1"/>
      <c r="P1"/>
      <c r="Q1"/>
      <c r="R1"/>
      <c r="S1"/>
      <c r="T1"/>
      <c r="U1"/>
      <c r="V1"/>
      <c r="W1"/>
    </row>
    <row r="2" spans="1:23" s="11" customFormat="1" x14ac:dyDescent="0.25">
      <c r="A2" s="10" t="s">
        <v>347</v>
      </c>
      <c r="B2" s="28"/>
      <c r="C2" s="10"/>
      <c r="G2" s="10"/>
      <c r="K2" s="30"/>
      <c r="N2"/>
      <c r="O2"/>
      <c r="P2"/>
      <c r="Q2"/>
      <c r="R2"/>
      <c r="S2"/>
      <c r="T2"/>
      <c r="U2"/>
      <c r="V2"/>
      <c r="W2"/>
    </row>
    <row r="3" spans="1:23" s="22" customFormat="1" x14ac:dyDescent="0.25">
      <c r="A3" s="10" t="s">
        <v>1467</v>
      </c>
      <c r="B3" s="28"/>
      <c r="K3" s="23"/>
      <c r="N3"/>
      <c r="O3"/>
      <c r="P3"/>
      <c r="Q3"/>
      <c r="R3"/>
      <c r="S3"/>
      <c r="T3"/>
      <c r="U3"/>
      <c r="V3"/>
      <c r="W3"/>
    </row>
    <row r="4" spans="1:23" s="1" customFormat="1" ht="22.5" x14ac:dyDescent="0.25">
      <c r="A4" s="12" t="s">
        <v>0</v>
      </c>
      <c r="B4" s="12" t="s">
        <v>1</v>
      </c>
      <c r="C4" s="12" t="s">
        <v>2</v>
      </c>
      <c r="D4" s="13" t="s">
        <v>3</v>
      </c>
      <c r="E4" s="13" t="s">
        <v>4</v>
      </c>
      <c r="F4" s="13" t="s">
        <v>6</v>
      </c>
      <c r="G4" s="14" t="s">
        <v>7</v>
      </c>
      <c r="H4" s="14" t="s">
        <v>8</v>
      </c>
      <c r="I4" s="13" t="s">
        <v>9</v>
      </c>
      <c r="J4" s="13" t="s">
        <v>10</v>
      </c>
      <c r="K4" s="14" t="s">
        <v>11</v>
      </c>
      <c r="L4" s="14" t="s">
        <v>12</v>
      </c>
      <c r="M4" s="13" t="s">
        <v>13</v>
      </c>
      <c r="N4"/>
      <c r="O4"/>
      <c r="P4"/>
      <c r="Q4"/>
      <c r="R4"/>
      <c r="S4"/>
      <c r="T4"/>
      <c r="U4"/>
      <c r="V4"/>
      <c r="W4"/>
    </row>
    <row r="5" spans="1:23" ht="22.5" x14ac:dyDescent="0.25">
      <c r="A5" s="15" t="s">
        <v>348</v>
      </c>
      <c r="B5" s="15">
        <v>4.3</v>
      </c>
      <c r="C5" s="15" t="s">
        <v>345</v>
      </c>
      <c r="D5" s="1" t="s">
        <v>468</v>
      </c>
      <c r="E5" s="32" t="s">
        <v>469</v>
      </c>
      <c r="F5" s="32" t="s">
        <v>365</v>
      </c>
      <c r="G5" s="3">
        <v>5.3780738073807388</v>
      </c>
      <c r="H5" s="33"/>
      <c r="I5" s="52">
        <v>1</v>
      </c>
      <c r="J5" s="116">
        <f>365/7*20</f>
        <v>1042.8571428571429</v>
      </c>
      <c r="K5" s="19">
        <f t="shared" ref="K5:K36" si="0">G5*I5/J5</f>
        <v>5.1570570755705711E-3</v>
      </c>
      <c r="L5" s="33" t="s">
        <v>470</v>
      </c>
      <c r="M5" s="9" t="s">
        <v>471</v>
      </c>
    </row>
    <row r="6" spans="1:23" ht="22.5" x14ac:dyDescent="0.25">
      <c r="A6" s="15" t="s">
        <v>348</v>
      </c>
      <c r="B6" s="15">
        <v>4.3</v>
      </c>
      <c r="C6" s="15" t="s">
        <v>345</v>
      </c>
      <c r="D6" s="1" t="s">
        <v>468</v>
      </c>
      <c r="E6" s="32" t="s">
        <v>472</v>
      </c>
      <c r="F6" s="32" t="s">
        <v>365</v>
      </c>
      <c r="G6" s="3">
        <v>6.2814221422142227</v>
      </c>
      <c r="H6" s="3"/>
      <c r="I6" s="52">
        <v>1</v>
      </c>
      <c r="J6" s="116">
        <f>365/7*20</f>
        <v>1042.8571428571429</v>
      </c>
      <c r="K6" s="19">
        <f t="shared" si="0"/>
        <v>6.0232815062328162E-3</v>
      </c>
      <c r="L6" s="33" t="s">
        <v>679</v>
      </c>
      <c r="M6" s="32" t="s">
        <v>473</v>
      </c>
    </row>
    <row r="7" spans="1:23" ht="67.5" x14ac:dyDescent="0.25">
      <c r="A7" s="21" t="s">
        <v>348</v>
      </c>
      <c r="B7" s="21">
        <v>5.0999999999999996</v>
      </c>
      <c r="C7" s="15" t="s">
        <v>345</v>
      </c>
      <c r="D7" s="15" t="s">
        <v>349</v>
      </c>
      <c r="E7" s="15" t="s">
        <v>350</v>
      </c>
      <c r="F7" s="15" t="s">
        <v>359</v>
      </c>
      <c r="G7" s="3">
        <v>27.102803738317753</v>
      </c>
      <c r="H7" s="36">
        <v>1</v>
      </c>
      <c r="I7" s="37">
        <v>1</v>
      </c>
      <c r="J7" s="117">
        <f>365/7*10</f>
        <v>521.42857142857144</v>
      </c>
      <c r="K7" s="19">
        <f t="shared" si="0"/>
        <v>5.197797977211624E-2</v>
      </c>
      <c r="L7" s="15" t="s">
        <v>680</v>
      </c>
      <c r="M7" s="26" t="s">
        <v>476</v>
      </c>
    </row>
    <row r="8" spans="1:23" ht="33.75" x14ac:dyDescent="0.25">
      <c r="A8" s="21" t="s">
        <v>348</v>
      </c>
      <c r="B8" s="21">
        <v>5.0999999999999996</v>
      </c>
      <c r="C8" s="15" t="s">
        <v>345</v>
      </c>
      <c r="D8" s="15" t="s">
        <v>349</v>
      </c>
      <c r="E8" s="15" t="s">
        <v>480</v>
      </c>
      <c r="F8" s="15" t="s">
        <v>353</v>
      </c>
      <c r="G8" s="3">
        <v>28.186915887850464</v>
      </c>
      <c r="H8" s="36">
        <v>1</v>
      </c>
      <c r="I8" s="37">
        <v>1</v>
      </c>
      <c r="J8" s="117">
        <f>365/7*20</f>
        <v>1042.8571428571429</v>
      </c>
      <c r="K8" s="19">
        <f t="shared" si="0"/>
        <v>2.7028549481500443E-2</v>
      </c>
      <c r="L8" s="15" t="s">
        <v>481</v>
      </c>
      <c r="M8" s="9" t="s">
        <v>482</v>
      </c>
    </row>
    <row r="9" spans="1:23" ht="67.5" x14ac:dyDescent="0.25">
      <c r="A9" s="21" t="s">
        <v>348</v>
      </c>
      <c r="B9" s="21">
        <v>5.0999999999999996</v>
      </c>
      <c r="C9" s="15" t="s">
        <v>345</v>
      </c>
      <c r="D9" s="15" t="s">
        <v>356</v>
      </c>
      <c r="E9" s="15" t="s">
        <v>350</v>
      </c>
      <c r="F9" s="15" t="s">
        <v>359</v>
      </c>
      <c r="G9" s="3">
        <v>27.102803738317753</v>
      </c>
      <c r="H9" s="36">
        <v>1</v>
      </c>
      <c r="I9" s="37">
        <v>1</v>
      </c>
      <c r="J9" s="117">
        <f>365/7*10</f>
        <v>521.42857142857144</v>
      </c>
      <c r="K9" s="19">
        <f t="shared" si="0"/>
        <v>5.197797977211624E-2</v>
      </c>
      <c r="L9" s="15" t="s">
        <v>680</v>
      </c>
      <c r="M9" s="26" t="s">
        <v>476</v>
      </c>
    </row>
    <row r="10" spans="1:23" ht="33.75" x14ac:dyDescent="0.25">
      <c r="A10" s="21" t="s">
        <v>348</v>
      </c>
      <c r="B10" s="21">
        <v>5.0999999999999996</v>
      </c>
      <c r="C10" s="15" t="s">
        <v>345</v>
      </c>
      <c r="D10" s="15" t="s">
        <v>356</v>
      </c>
      <c r="E10" s="26" t="s">
        <v>487</v>
      </c>
      <c r="F10" s="42" t="s">
        <v>467</v>
      </c>
      <c r="G10" s="3">
        <v>703.58878504672896</v>
      </c>
      <c r="H10" s="26">
        <v>1</v>
      </c>
      <c r="I10" s="54">
        <v>1</v>
      </c>
      <c r="J10" s="117">
        <f>365/7*10</f>
        <v>521.42857142857144</v>
      </c>
      <c r="K10" s="19">
        <f t="shared" si="0"/>
        <v>1.3493483548841376</v>
      </c>
      <c r="L10" s="22" t="s">
        <v>687</v>
      </c>
      <c r="M10" s="15" t="s">
        <v>488</v>
      </c>
    </row>
    <row r="11" spans="1:23" ht="33.75" x14ac:dyDescent="0.25">
      <c r="A11" s="21" t="s">
        <v>348</v>
      </c>
      <c r="B11" s="21">
        <v>5.0999999999999996</v>
      </c>
      <c r="C11" s="15" t="s">
        <v>345</v>
      </c>
      <c r="D11" s="15" t="s">
        <v>688</v>
      </c>
      <c r="E11" s="22" t="s">
        <v>689</v>
      </c>
      <c r="F11" s="23" t="s">
        <v>467</v>
      </c>
      <c r="G11" s="3">
        <v>486.76635514018687</v>
      </c>
      <c r="H11" s="22">
        <v>1</v>
      </c>
      <c r="I11" s="17">
        <v>1</v>
      </c>
      <c r="J11" s="24">
        <f>365/7*10</f>
        <v>521.42857142857144</v>
      </c>
      <c r="K11" s="19">
        <f t="shared" si="0"/>
        <v>0.93352451670720771</v>
      </c>
      <c r="L11" s="22" t="s">
        <v>690</v>
      </c>
      <c r="M11" s="26" t="s">
        <v>691</v>
      </c>
    </row>
    <row r="12" spans="1:23" ht="45" x14ac:dyDescent="0.25">
      <c r="A12" s="21" t="s">
        <v>348</v>
      </c>
      <c r="B12" s="21">
        <v>5.0999999999999996</v>
      </c>
      <c r="C12" s="15" t="s">
        <v>345</v>
      </c>
      <c r="D12" s="15" t="s">
        <v>688</v>
      </c>
      <c r="E12" s="26" t="s">
        <v>489</v>
      </c>
      <c r="F12" s="42" t="s">
        <v>467</v>
      </c>
      <c r="G12" s="3">
        <v>215.73831775700933</v>
      </c>
      <c r="H12" s="26">
        <v>1</v>
      </c>
      <c r="I12" s="54">
        <v>1</v>
      </c>
      <c r="J12" s="117">
        <f>365/7*15</f>
        <v>782.14285714285722</v>
      </c>
      <c r="K12" s="19">
        <f t="shared" si="0"/>
        <v>0.2758298126573635</v>
      </c>
      <c r="L12" s="26" t="s">
        <v>692</v>
      </c>
      <c r="M12" s="12" t="s">
        <v>490</v>
      </c>
    </row>
    <row r="13" spans="1:23" ht="56.25" x14ac:dyDescent="0.25">
      <c r="A13" s="21" t="s">
        <v>348</v>
      </c>
      <c r="B13" s="21">
        <v>5.0999999999999996</v>
      </c>
      <c r="C13" s="15" t="s">
        <v>345</v>
      </c>
      <c r="D13" s="15" t="s">
        <v>356</v>
      </c>
      <c r="E13" s="22" t="s">
        <v>491</v>
      </c>
      <c r="F13" s="23" t="s">
        <v>353</v>
      </c>
      <c r="G13" s="3">
        <v>97.570093457943912</v>
      </c>
      <c r="H13" s="22">
        <v>3</v>
      </c>
      <c r="I13" s="17">
        <v>1</v>
      </c>
      <c r="J13" s="25">
        <f>365/7*20</f>
        <v>1042.8571428571429</v>
      </c>
      <c r="K13" s="19">
        <f t="shared" si="0"/>
        <v>9.3560363589809223E-2</v>
      </c>
      <c r="L13" s="22" t="s">
        <v>492</v>
      </c>
      <c r="M13" s="15" t="s">
        <v>493</v>
      </c>
    </row>
    <row r="14" spans="1:23" ht="45" x14ac:dyDescent="0.25">
      <c r="A14" s="21" t="s">
        <v>348</v>
      </c>
      <c r="B14" s="21">
        <v>5.0999999999999996</v>
      </c>
      <c r="C14" s="15" t="s">
        <v>345</v>
      </c>
      <c r="D14" s="15" t="s">
        <v>356</v>
      </c>
      <c r="E14" s="22" t="s">
        <v>496</v>
      </c>
      <c r="F14" s="23" t="s">
        <v>353</v>
      </c>
      <c r="G14" s="3">
        <v>70.467289719626166</v>
      </c>
      <c r="H14" s="22">
        <v>1</v>
      </c>
      <c r="I14" s="17">
        <v>1</v>
      </c>
      <c r="J14" s="25">
        <f>365/7*20</f>
        <v>1042.8571428571429</v>
      </c>
      <c r="K14" s="19">
        <f t="shared" si="0"/>
        <v>6.7571373703751117E-2</v>
      </c>
      <c r="L14" s="26" t="s">
        <v>696</v>
      </c>
      <c r="M14" s="40" t="s">
        <v>497</v>
      </c>
    </row>
    <row r="15" spans="1:23" ht="45" x14ac:dyDescent="0.25">
      <c r="A15" s="21" t="s">
        <v>348</v>
      </c>
      <c r="B15" s="21">
        <v>5.0999999999999996</v>
      </c>
      <c r="C15" s="15" t="s">
        <v>345</v>
      </c>
      <c r="D15" s="15" t="s">
        <v>356</v>
      </c>
      <c r="E15" s="22" t="s">
        <v>363</v>
      </c>
      <c r="F15" s="23" t="s">
        <v>359</v>
      </c>
      <c r="G15" s="3">
        <v>183.21495327102801</v>
      </c>
      <c r="H15" s="22">
        <v>1</v>
      </c>
      <c r="I15" s="27">
        <v>1</v>
      </c>
      <c r="J15" s="25">
        <f>365/7*20</f>
        <v>1042.8571428571429</v>
      </c>
      <c r="K15" s="19">
        <f t="shared" si="0"/>
        <v>0.17568557162975287</v>
      </c>
      <c r="L15" s="22" t="s">
        <v>697</v>
      </c>
      <c r="M15" s="9" t="s">
        <v>498</v>
      </c>
    </row>
    <row r="16" spans="1:23" ht="45" x14ac:dyDescent="0.25">
      <c r="A16" s="21" t="s">
        <v>348</v>
      </c>
      <c r="B16" s="21">
        <v>5.0999999999999996</v>
      </c>
      <c r="C16" s="15" t="s">
        <v>345</v>
      </c>
      <c r="D16" s="15" t="s">
        <v>356</v>
      </c>
      <c r="E16" s="22" t="s">
        <v>366</v>
      </c>
      <c r="F16" s="23"/>
      <c r="G16" s="3">
        <v>54.205607476635507</v>
      </c>
      <c r="H16" s="22"/>
      <c r="I16" s="17">
        <v>1</v>
      </c>
      <c r="J16" s="24">
        <f>365/7</f>
        <v>52.142857142857146</v>
      </c>
      <c r="K16" s="19">
        <f t="shared" si="0"/>
        <v>1.0395595954423247</v>
      </c>
      <c r="L16" s="22" t="s">
        <v>698</v>
      </c>
      <c r="M16" s="22"/>
    </row>
    <row r="17" spans="1:13" ht="56.25" x14ac:dyDescent="0.25">
      <c r="A17" s="21" t="s">
        <v>348</v>
      </c>
      <c r="B17" s="21">
        <v>5.0999999999999996</v>
      </c>
      <c r="C17" s="15" t="s">
        <v>345</v>
      </c>
      <c r="D17" s="15" t="s">
        <v>356</v>
      </c>
      <c r="E17" s="22" t="s">
        <v>499</v>
      </c>
      <c r="F17" s="42" t="s">
        <v>359</v>
      </c>
      <c r="G17" s="3">
        <v>10.841121495327101</v>
      </c>
      <c r="H17" s="26">
        <v>1</v>
      </c>
      <c r="I17" s="54">
        <v>1</v>
      </c>
      <c r="J17" s="116">
        <f>365/7*15</f>
        <v>782.14285714285722</v>
      </c>
      <c r="K17" s="19">
        <f t="shared" si="0"/>
        <v>1.3860794605897663E-2</v>
      </c>
      <c r="L17" s="22" t="s">
        <v>699</v>
      </c>
      <c r="M17" s="15" t="s">
        <v>500</v>
      </c>
    </row>
    <row r="18" spans="1:13" ht="78.75" x14ac:dyDescent="0.25">
      <c r="A18" s="21" t="s">
        <v>348</v>
      </c>
      <c r="B18" s="21">
        <v>5.0999999999999996</v>
      </c>
      <c r="C18" s="15" t="s">
        <v>345</v>
      </c>
      <c r="D18" s="15" t="s">
        <v>356</v>
      </c>
      <c r="E18" s="22" t="s">
        <v>501</v>
      </c>
      <c r="F18" s="23" t="s">
        <v>365</v>
      </c>
      <c r="G18" s="3">
        <v>21.682242990654203</v>
      </c>
      <c r="H18" s="22">
        <v>1</v>
      </c>
      <c r="I18" s="17">
        <v>1</v>
      </c>
      <c r="J18" s="25">
        <f>365/7*15</f>
        <v>782.14285714285722</v>
      </c>
      <c r="K18" s="19">
        <f t="shared" si="0"/>
        <v>2.7721589211795326E-2</v>
      </c>
      <c r="L18" s="22" t="s">
        <v>700</v>
      </c>
      <c r="M18" s="9" t="s">
        <v>502</v>
      </c>
    </row>
    <row r="19" spans="1:13" ht="67.5" x14ac:dyDescent="0.25">
      <c r="A19" s="22" t="s">
        <v>348</v>
      </c>
      <c r="B19" s="1">
        <v>5.0999999999999996</v>
      </c>
      <c r="C19" s="15" t="s">
        <v>345</v>
      </c>
      <c r="D19" s="44" t="s">
        <v>367</v>
      </c>
      <c r="E19" s="15" t="s">
        <v>350</v>
      </c>
      <c r="F19" s="15" t="s">
        <v>359</v>
      </c>
      <c r="G19" s="3">
        <v>27.102803738317753</v>
      </c>
      <c r="H19" s="36">
        <v>1</v>
      </c>
      <c r="I19" s="37">
        <v>1</v>
      </c>
      <c r="J19" s="117">
        <f>365/7*10</f>
        <v>521.42857142857144</v>
      </c>
      <c r="K19" s="19">
        <f t="shared" si="0"/>
        <v>5.197797977211624E-2</v>
      </c>
      <c r="L19" s="15" t="s">
        <v>701</v>
      </c>
      <c r="M19" s="26" t="s">
        <v>476</v>
      </c>
    </row>
    <row r="20" spans="1:13" ht="22.5" x14ac:dyDescent="0.25">
      <c r="A20" s="22" t="s">
        <v>348</v>
      </c>
      <c r="B20" s="1">
        <v>5.0999999999999996</v>
      </c>
      <c r="C20" s="15" t="s">
        <v>345</v>
      </c>
      <c r="D20" s="22" t="s">
        <v>367</v>
      </c>
      <c r="E20" s="26" t="s">
        <v>503</v>
      </c>
      <c r="F20" s="26" t="s">
        <v>353</v>
      </c>
      <c r="G20" s="3">
        <v>130.09345794392522</v>
      </c>
      <c r="H20" s="26">
        <v>1</v>
      </c>
      <c r="I20" s="26">
        <v>1</v>
      </c>
      <c r="J20" s="116">
        <f>365/7*20</f>
        <v>1042.8571428571429</v>
      </c>
      <c r="K20" s="19">
        <f t="shared" si="0"/>
        <v>0.12474715145307896</v>
      </c>
      <c r="L20" s="22" t="s">
        <v>702</v>
      </c>
      <c r="M20" s="26" t="s">
        <v>504</v>
      </c>
    </row>
    <row r="21" spans="1:13" ht="22.5" x14ac:dyDescent="0.25">
      <c r="A21" s="22" t="s">
        <v>348</v>
      </c>
      <c r="B21" s="1">
        <v>5.0999999999999996</v>
      </c>
      <c r="C21" s="15" t="s">
        <v>345</v>
      </c>
      <c r="D21" s="22" t="s">
        <v>367</v>
      </c>
      <c r="E21" s="26" t="s">
        <v>505</v>
      </c>
      <c r="F21" s="26" t="s">
        <v>353</v>
      </c>
      <c r="G21" s="3">
        <v>86.728971962616811</v>
      </c>
      <c r="H21" s="26">
        <v>2</v>
      </c>
      <c r="I21" s="26">
        <v>2</v>
      </c>
      <c r="J21" s="116">
        <f>365/7*20</f>
        <v>1042.8571428571429</v>
      </c>
      <c r="K21" s="19">
        <f t="shared" si="0"/>
        <v>0.16632953527077196</v>
      </c>
      <c r="L21" s="22" t="s">
        <v>702</v>
      </c>
      <c r="M21" s="26" t="s">
        <v>506</v>
      </c>
    </row>
    <row r="22" spans="1:13" ht="45" x14ac:dyDescent="0.25">
      <c r="A22" s="21" t="s">
        <v>348</v>
      </c>
      <c r="B22" s="21">
        <v>5.0999999999999996</v>
      </c>
      <c r="C22" s="15" t="s">
        <v>345</v>
      </c>
      <c r="D22" s="22" t="s">
        <v>367</v>
      </c>
      <c r="E22" s="22" t="s">
        <v>368</v>
      </c>
      <c r="F22" s="22" t="s">
        <v>355</v>
      </c>
      <c r="G22" s="3">
        <v>5.4097196261682239</v>
      </c>
      <c r="H22" s="22">
        <v>4</v>
      </c>
      <c r="I22" s="27">
        <v>2</v>
      </c>
      <c r="J22" s="24">
        <f>365/7*5</f>
        <v>260.71428571428572</v>
      </c>
      <c r="K22" s="19">
        <f t="shared" si="0"/>
        <v>4.1499219050057608E-2</v>
      </c>
      <c r="L22" s="22" t="s">
        <v>703</v>
      </c>
      <c r="M22" s="26" t="s">
        <v>369</v>
      </c>
    </row>
    <row r="23" spans="1:13" ht="45" x14ac:dyDescent="0.25">
      <c r="A23" s="22" t="s">
        <v>348</v>
      </c>
      <c r="B23" s="1">
        <v>5.0999999999999996</v>
      </c>
      <c r="C23" s="15" t="s">
        <v>345</v>
      </c>
      <c r="D23" s="22" t="s">
        <v>367</v>
      </c>
      <c r="E23" s="22" t="s">
        <v>370</v>
      </c>
      <c r="F23" s="22" t="s">
        <v>355</v>
      </c>
      <c r="G23" s="3">
        <v>2.1573831775700931</v>
      </c>
      <c r="H23" s="22">
        <v>4</v>
      </c>
      <c r="I23" s="27">
        <v>2</v>
      </c>
      <c r="J23" s="24">
        <f>365/7*5</f>
        <v>260.71428571428572</v>
      </c>
      <c r="K23" s="19">
        <f t="shared" si="0"/>
        <v>1.6549788759441811E-2</v>
      </c>
      <c r="L23" s="22" t="s">
        <v>704</v>
      </c>
      <c r="M23" s="9" t="s">
        <v>371</v>
      </c>
    </row>
    <row r="24" spans="1:13" ht="33.75" x14ac:dyDescent="0.25">
      <c r="A24" s="22" t="s">
        <v>348</v>
      </c>
      <c r="B24" s="1">
        <v>5.0999999999999996</v>
      </c>
      <c r="C24" s="15" t="s">
        <v>345</v>
      </c>
      <c r="D24" s="44" t="s">
        <v>372</v>
      </c>
      <c r="E24" s="15" t="s">
        <v>373</v>
      </c>
      <c r="F24" s="15" t="s">
        <v>353</v>
      </c>
      <c r="G24" s="3">
        <v>15.177570093457943</v>
      </c>
      <c r="H24" s="36">
        <v>1</v>
      </c>
      <c r="I24" s="36">
        <v>1</v>
      </c>
      <c r="J24" s="117">
        <f>365/7*5</f>
        <v>260.71428571428572</v>
      </c>
      <c r="K24" s="19">
        <f t="shared" si="0"/>
        <v>5.8215337344770191E-2</v>
      </c>
      <c r="L24" s="15" t="s">
        <v>508</v>
      </c>
      <c r="M24" s="15" t="s">
        <v>374</v>
      </c>
    </row>
    <row r="25" spans="1:13" ht="33.75" x14ac:dyDescent="0.25">
      <c r="A25" s="26" t="s">
        <v>348</v>
      </c>
      <c r="B25" s="32">
        <v>5.0999999999999996</v>
      </c>
      <c r="C25" s="15" t="s">
        <v>345</v>
      </c>
      <c r="D25" s="15" t="s">
        <v>441</v>
      </c>
      <c r="E25" s="15" t="s">
        <v>442</v>
      </c>
      <c r="F25" s="22" t="s">
        <v>365</v>
      </c>
      <c r="G25" s="3">
        <v>21.682242990654203</v>
      </c>
      <c r="H25" s="22">
        <v>1</v>
      </c>
      <c r="I25" s="18">
        <v>1</v>
      </c>
      <c r="J25" s="25">
        <f>365/7*20</f>
        <v>1042.8571428571429</v>
      </c>
      <c r="K25" s="19">
        <f t="shared" si="0"/>
        <v>2.0791191908846495E-2</v>
      </c>
      <c r="L25" s="26" t="s">
        <v>770</v>
      </c>
      <c r="M25" s="26" t="s">
        <v>619</v>
      </c>
    </row>
    <row r="26" spans="1:13" ht="56.25" x14ac:dyDescent="0.25">
      <c r="A26" s="26" t="s">
        <v>348</v>
      </c>
      <c r="B26" s="32">
        <v>5.0999999999999996</v>
      </c>
      <c r="C26" s="15" t="s">
        <v>345</v>
      </c>
      <c r="D26" s="15" t="s">
        <v>441</v>
      </c>
      <c r="E26" s="5" t="s">
        <v>630</v>
      </c>
      <c r="F26" s="8" t="s">
        <v>353</v>
      </c>
      <c r="G26" s="3">
        <v>10.841121495327101</v>
      </c>
      <c r="H26" s="8">
        <v>1</v>
      </c>
      <c r="I26" s="36">
        <v>1</v>
      </c>
      <c r="J26" s="117">
        <f>365/7*5</f>
        <v>260.71428571428572</v>
      </c>
      <c r="K26" s="19">
        <f t="shared" si="0"/>
        <v>4.158238381769299E-2</v>
      </c>
      <c r="L26" s="9" t="s">
        <v>775</v>
      </c>
      <c r="M26" s="15" t="s">
        <v>631</v>
      </c>
    </row>
    <row r="27" spans="1:13" ht="45" x14ac:dyDescent="0.25">
      <c r="A27" s="22" t="s">
        <v>348</v>
      </c>
      <c r="B27" s="1">
        <v>5.0999999999999996</v>
      </c>
      <c r="C27" s="15" t="s">
        <v>345</v>
      </c>
      <c r="D27" s="15" t="s">
        <v>781</v>
      </c>
      <c r="E27" s="15" t="s">
        <v>350</v>
      </c>
      <c r="F27" s="15" t="s">
        <v>359</v>
      </c>
      <c r="G27" s="3">
        <v>27.102803738317753</v>
      </c>
      <c r="H27" s="36">
        <v>1</v>
      </c>
      <c r="I27" s="37">
        <v>1</v>
      </c>
      <c r="J27" s="117">
        <f>365/7*10</f>
        <v>521.42857142857144</v>
      </c>
      <c r="K27" s="19">
        <f t="shared" si="0"/>
        <v>5.197797977211624E-2</v>
      </c>
      <c r="L27" s="15" t="s">
        <v>782</v>
      </c>
      <c r="M27" s="26" t="s">
        <v>476</v>
      </c>
    </row>
    <row r="28" spans="1:13" ht="45" x14ac:dyDescent="0.25">
      <c r="A28" s="21" t="s">
        <v>348</v>
      </c>
      <c r="B28" s="21">
        <v>5.0999999999999996</v>
      </c>
      <c r="C28" s="15" t="s">
        <v>345</v>
      </c>
      <c r="D28" s="26" t="s">
        <v>781</v>
      </c>
      <c r="E28" s="26" t="s">
        <v>452</v>
      </c>
      <c r="F28" s="26" t="s">
        <v>454</v>
      </c>
      <c r="G28" s="3">
        <v>325.23364485981307</v>
      </c>
      <c r="H28" s="26"/>
      <c r="I28" s="26">
        <v>1</v>
      </c>
      <c r="J28" s="117">
        <f>365/7*20</f>
        <v>1042.8571428571429</v>
      </c>
      <c r="K28" s="19">
        <f t="shared" si="0"/>
        <v>0.31186787863269744</v>
      </c>
      <c r="L28" s="26" t="s">
        <v>783</v>
      </c>
      <c r="M28" s="26" t="s">
        <v>640</v>
      </c>
    </row>
    <row r="29" spans="1:13" ht="45" x14ac:dyDescent="0.25">
      <c r="A29" s="21" t="s">
        <v>348</v>
      </c>
      <c r="B29" s="21">
        <v>5.0999999999999996</v>
      </c>
      <c r="C29" s="15" t="s">
        <v>345</v>
      </c>
      <c r="D29" s="26" t="s">
        <v>781</v>
      </c>
      <c r="E29" s="22" t="s">
        <v>641</v>
      </c>
      <c r="F29" s="15" t="s">
        <v>454</v>
      </c>
      <c r="G29" s="3">
        <v>161.53271028037381</v>
      </c>
      <c r="H29" s="22">
        <v>1</v>
      </c>
      <c r="I29" s="18">
        <v>1</v>
      </c>
      <c r="J29" s="25">
        <f>365/7*20</f>
        <v>1042.8571428571429</v>
      </c>
      <c r="K29" s="19">
        <f t="shared" si="0"/>
        <v>0.15489437972090639</v>
      </c>
      <c r="L29" s="26" t="s">
        <v>783</v>
      </c>
      <c r="M29" s="15" t="s">
        <v>642</v>
      </c>
    </row>
    <row r="30" spans="1:13" ht="78.75" x14ac:dyDescent="0.25">
      <c r="A30" s="21" t="s">
        <v>348</v>
      </c>
      <c r="B30" s="21">
        <v>5.0999999999999996</v>
      </c>
      <c r="C30" s="15" t="s">
        <v>345</v>
      </c>
      <c r="D30" s="26" t="s">
        <v>781</v>
      </c>
      <c r="E30" s="22" t="s">
        <v>453</v>
      </c>
      <c r="F30" s="15" t="s">
        <v>454</v>
      </c>
      <c r="G30" s="3">
        <v>649.38317757009338</v>
      </c>
      <c r="H30" s="22">
        <v>1</v>
      </c>
      <c r="I30" s="18">
        <v>1</v>
      </c>
      <c r="J30" s="25">
        <f>365/7*8</f>
        <v>417.14285714285717</v>
      </c>
      <c r="K30" s="19">
        <f t="shared" si="0"/>
        <v>1.5567404941748813</v>
      </c>
      <c r="L30" s="26" t="s">
        <v>784</v>
      </c>
      <c r="M30" s="15" t="s">
        <v>643</v>
      </c>
    </row>
    <row r="31" spans="1:13" ht="33.75" x14ac:dyDescent="0.25">
      <c r="A31" s="21" t="s">
        <v>348</v>
      </c>
      <c r="B31" s="21">
        <v>5.0999999999999996</v>
      </c>
      <c r="C31" s="15" t="s">
        <v>345</v>
      </c>
      <c r="D31" s="26" t="s">
        <v>781</v>
      </c>
      <c r="E31" s="22" t="s">
        <v>456</v>
      </c>
      <c r="F31" s="15" t="s">
        <v>353</v>
      </c>
      <c r="G31" s="3">
        <v>352.3364485981308</v>
      </c>
      <c r="H31" s="22">
        <v>1</v>
      </c>
      <c r="I31" s="18">
        <v>1</v>
      </c>
      <c r="J31" s="25">
        <f>365/7*20</f>
        <v>1042.8571428571429</v>
      </c>
      <c r="K31" s="19">
        <f t="shared" si="0"/>
        <v>0.33785686851875557</v>
      </c>
      <c r="L31" s="26" t="s">
        <v>785</v>
      </c>
      <c r="M31" s="15" t="s">
        <v>644</v>
      </c>
    </row>
    <row r="32" spans="1:13" ht="33.75" x14ac:dyDescent="0.25">
      <c r="A32" s="21" t="s">
        <v>348</v>
      </c>
      <c r="B32" s="21">
        <v>5.0999999999999996</v>
      </c>
      <c r="C32" s="15" t="s">
        <v>345</v>
      </c>
      <c r="D32" s="26" t="s">
        <v>781</v>
      </c>
      <c r="E32" s="22" t="s">
        <v>457</v>
      </c>
      <c r="F32" s="15" t="s">
        <v>353</v>
      </c>
      <c r="G32" s="3">
        <v>260.18691588785043</v>
      </c>
      <c r="H32" s="22">
        <v>1</v>
      </c>
      <c r="I32" s="18">
        <v>1</v>
      </c>
      <c r="J32" s="25">
        <f>365/7*20</f>
        <v>1042.8571428571429</v>
      </c>
      <c r="K32" s="19">
        <f t="shared" si="0"/>
        <v>0.24949430290615793</v>
      </c>
      <c r="L32" s="26" t="s">
        <v>786</v>
      </c>
      <c r="M32" s="15" t="s">
        <v>645</v>
      </c>
    </row>
    <row r="33" spans="1:13" ht="33.75" x14ac:dyDescent="0.25">
      <c r="A33" s="21" t="s">
        <v>348</v>
      </c>
      <c r="B33" s="21">
        <v>5.0999999999999996</v>
      </c>
      <c r="C33" s="15" t="s">
        <v>345</v>
      </c>
      <c r="D33" s="26" t="s">
        <v>781</v>
      </c>
      <c r="E33" s="22" t="s">
        <v>458</v>
      </c>
      <c r="F33" s="15" t="s">
        <v>353</v>
      </c>
      <c r="G33" s="3">
        <v>140.93457943925233</v>
      </c>
      <c r="H33" s="22">
        <v>1</v>
      </c>
      <c r="I33" s="18">
        <v>2</v>
      </c>
      <c r="J33" s="25">
        <f>365/7*20</f>
        <v>1042.8571428571429</v>
      </c>
      <c r="K33" s="19">
        <f t="shared" si="0"/>
        <v>0.27028549481500447</v>
      </c>
      <c r="L33" s="26" t="s">
        <v>787</v>
      </c>
      <c r="M33" s="15" t="s">
        <v>646</v>
      </c>
    </row>
    <row r="34" spans="1:13" ht="45" x14ac:dyDescent="0.25">
      <c r="A34" s="21" t="s">
        <v>348</v>
      </c>
      <c r="B34" s="21">
        <v>5.0999999999999996</v>
      </c>
      <c r="C34" s="15" t="s">
        <v>345</v>
      </c>
      <c r="D34" s="26" t="s">
        <v>781</v>
      </c>
      <c r="E34" s="26" t="s">
        <v>649</v>
      </c>
      <c r="F34" s="26" t="s">
        <v>359</v>
      </c>
      <c r="G34" s="3">
        <v>10.841121495327101</v>
      </c>
      <c r="H34" s="26">
        <v>1</v>
      </c>
      <c r="I34" s="52">
        <v>1</v>
      </c>
      <c r="J34" s="116">
        <f>365/7*20</f>
        <v>1042.8571428571429</v>
      </c>
      <c r="K34" s="19">
        <f t="shared" si="0"/>
        <v>1.0395595954423248E-2</v>
      </c>
      <c r="L34" s="26" t="s">
        <v>788</v>
      </c>
      <c r="M34" s="15" t="s">
        <v>650</v>
      </c>
    </row>
    <row r="35" spans="1:13" ht="45" x14ac:dyDescent="0.25">
      <c r="A35" s="21" t="s">
        <v>348</v>
      </c>
      <c r="B35" s="21">
        <v>5.0999999999999996</v>
      </c>
      <c r="C35" s="15" t="s">
        <v>345</v>
      </c>
      <c r="D35" s="26" t="s">
        <v>781</v>
      </c>
      <c r="E35" s="22" t="s">
        <v>459</v>
      </c>
      <c r="F35" s="22" t="s">
        <v>27</v>
      </c>
      <c r="G35" s="3">
        <v>10.841121495327101</v>
      </c>
      <c r="H35" s="22">
        <v>1</v>
      </c>
      <c r="I35" s="18">
        <v>2</v>
      </c>
      <c r="J35" s="25">
        <f>365/7*10</f>
        <v>521.42857142857144</v>
      </c>
      <c r="K35" s="19">
        <f t="shared" si="0"/>
        <v>4.158238381769299E-2</v>
      </c>
      <c r="L35" s="26" t="s">
        <v>789</v>
      </c>
      <c r="M35" s="15" t="s">
        <v>651</v>
      </c>
    </row>
    <row r="36" spans="1:13" ht="33.75" x14ac:dyDescent="0.25">
      <c r="A36" s="21" t="s">
        <v>348</v>
      </c>
      <c r="B36" s="21">
        <v>5.0999999999999996</v>
      </c>
      <c r="C36" s="15" t="s">
        <v>345</v>
      </c>
      <c r="D36" s="26" t="s">
        <v>781</v>
      </c>
      <c r="E36" s="47" t="s">
        <v>652</v>
      </c>
      <c r="F36" s="15" t="s">
        <v>359</v>
      </c>
      <c r="G36" s="3">
        <v>74.803738317757009</v>
      </c>
      <c r="H36" s="22">
        <v>1</v>
      </c>
      <c r="I36" s="18">
        <v>1</v>
      </c>
      <c r="J36" s="25">
        <f>365/7*20</f>
        <v>1042.8571428571429</v>
      </c>
      <c r="K36" s="19">
        <f t="shared" si="0"/>
        <v>7.1729612085520422E-2</v>
      </c>
      <c r="L36" s="26" t="s">
        <v>790</v>
      </c>
      <c r="M36" s="15" t="s">
        <v>653</v>
      </c>
    </row>
    <row r="37" spans="1:13" ht="45" x14ac:dyDescent="0.25">
      <c r="A37" s="22" t="s">
        <v>348</v>
      </c>
      <c r="B37" s="1">
        <v>5.0999999999999996</v>
      </c>
      <c r="C37" s="15" t="s">
        <v>345</v>
      </c>
      <c r="D37" s="26" t="s">
        <v>798</v>
      </c>
      <c r="E37" s="15" t="s">
        <v>350</v>
      </c>
      <c r="F37" s="15" t="s">
        <v>359</v>
      </c>
      <c r="G37" s="3">
        <v>27.102803738317753</v>
      </c>
      <c r="H37" s="36">
        <v>1</v>
      </c>
      <c r="I37" s="37">
        <v>1</v>
      </c>
      <c r="J37" s="117">
        <f>365/7*10</f>
        <v>521.42857142857144</v>
      </c>
      <c r="K37" s="19">
        <f t="shared" ref="K37:K68" si="1">G37*I37/J37</f>
        <v>5.197797977211624E-2</v>
      </c>
      <c r="L37" s="15" t="s">
        <v>782</v>
      </c>
      <c r="M37" s="26" t="s">
        <v>476</v>
      </c>
    </row>
    <row r="38" spans="1:13" ht="101.25" x14ac:dyDescent="0.25">
      <c r="A38" s="21" t="s">
        <v>348</v>
      </c>
      <c r="B38" s="21">
        <v>5.0999999999999996</v>
      </c>
      <c r="C38" s="15" t="s">
        <v>345</v>
      </c>
      <c r="D38" s="26" t="s">
        <v>798</v>
      </c>
      <c r="E38" s="15" t="s">
        <v>799</v>
      </c>
      <c r="F38" s="26" t="s">
        <v>353</v>
      </c>
      <c r="G38" s="3">
        <v>271.02803738317755</v>
      </c>
      <c r="H38" s="26">
        <v>1</v>
      </c>
      <c r="I38" s="26">
        <v>1</v>
      </c>
      <c r="J38" s="117">
        <f>365/7*40</f>
        <v>2085.7142857142858</v>
      </c>
      <c r="K38" s="19">
        <f t="shared" si="1"/>
        <v>0.12994494943029061</v>
      </c>
      <c r="L38" s="15" t="s">
        <v>800</v>
      </c>
      <c r="M38" s="26" t="s">
        <v>801</v>
      </c>
    </row>
    <row r="39" spans="1:13" ht="101.25" x14ac:dyDescent="0.25">
      <c r="A39" s="21" t="s">
        <v>348</v>
      </c>
      <c r="B39" s="21">
        <v>5.0999999999999996</v>
      </c>
      <c r="C39" s="15" t="s">
        <v>345</v>
      </c>
      <c r="D39" s="26" t="s">
        <v>798</v>
      </c>
      <c r="E39" s="15" t="s">
        <v>802</v>
      </c>
      <c r="F39" s="15" t="s">
        <v>454</v>
      </c>
      <c r="G39" s="3">
        <v>649.38317757009338</v>
      </c>
      <c r="H39" s="22">
        <v>1</v>
      </c>
      <c r="I39" s="18">
        <v>1</v>
      </c>
      <c r="J39" s="61">
        <f>365/7*16</f>
        <v>834.28571428571433</v>
      </c>
      <c r="K39" s="19">
        <f t="shared" si="1"/>
        <v>0.77837024708744063</v>
      </c>
      <c r="L39" s="15" t="s">
        <v>803</v>
      </c>
      <c r="M39" s="15" t="s">
        <v>643</v>
      </c>
    </row>
    <row r="40" spans="1:13" ht="45" x14ac:dyDescent="0.25">
      <c r="A40" s="21" t="s">
        <v>348</v>
      </c>
      <c r="B40" s="21">
        <v>5.0999999999999996</v>
      </c>
      <c r="C40" s="15" t="s">
        <v>345</v>
      </c>
      <c r="D40" s="26" t="s">
        <v>798</v>
      </c>
      <c r="E40" s="15" t="s">
        <v>804</v>
      </c>
      <c r="F40" s="15" t="s">
        <v>353</v>
      </c>
      <c r="G40" s="3">
        <v>195.14018691588782</v>
      </c>
      <c r="H40" s="36">
        <v>1</v>
      </c>
      <c r="I40" s="36">
        <v>1</v>
      </c>
      <c r="J40" s="117">
        <f>365/7*40</f>
        <v>2085.7142857142858</v>
      </c>
      <c r="K40" s="19">
        <f t="shared" si="1"/>
        <v>9.3560363589809223E-2</v>
      </c>
      <c r="L40" s="15" t="s">
        <v>805</v>
      </c>
      <c r="M40" s="15" t="s">
        <v>806</v>
      </c>
    </row>
    <row r="41" spans="1:13" ht="56.25" x14ac:dyDescent="0.25">
      <c r="A41" s="21" t="s">
        <v>348</v>
      </c>
      <c r="B41" s="21">
        <v>5.0999999999999996</v>
      </c>
      <c r="C41" s="15" t="s">
        <v>345</v>
      </c>
      <c r="D41" s="26" t="s">
        <v>798</v>
      </c>
      <c r="E41" s="15" t="s">
        <v>457</v>
      </c>
      <c r="F41" s="15" t="s">
        <v>353</v>
      </c>
      <c r="G41" s="3">
        <v>260.18691588785043</v>
      </c>
      <c r="H41" s="26">
        <v>1</v>
      </c>
      <c r="I41" s="52">
        <v>1</v>
      </c>
      <c r="J41" s="116">
        <f>365/7*40</f>
        <v>2085.7142857142858</v>
      </c>
      <c r="K41" s="19">
        <f t="shared" si="1"/>
        <v>0.12474715145307896</v>
      </c>
      <c r="L41" s="15" t="s">
        <v>807</v>
      </c>
      <c r="M41" s="15" t="s">
        <v>808</v>
      </c>
    </row>
    <row r="42" spans="1:13" ht="45" x14ac:dyDescent="0.25">
      <c r="A42" s="21" t="s">
        <v>348</v>
      </c>
      <c r="B42" s="21">
        <v>5.0999999999999996</v>
      </c>
      <c r="C42" s="15" t="s">
        <v>345</v>
      </c>
      <c r="D42" s="26" t="s">
        <v>798</v>
      </c>
      <c r="E42" s="15" t="s">
        <v>458</v>
      </c>
      <c r="F42" s="15" t="s">
        <v>353</v>
      </c>
      <c r="G42" s="3">
        <v>140.93457943925233</v>
      </c>
      <c r="H42" s="26">
        <v>1</v>
      </c>
      <c r="I42" s="52">
        <v>2</v>
      </c>
      <c r="J42" s="116">
        <f>365/7*40</f>
        <v>2085.7142857142858</v>
      </c>
      <c r="K42" s="19">
        <f t="shared" si="1"/>
        <v>0.13514274740750223</v>
      </c>
      <c r="L42" s="15" t="s">
        <v>809</v>
      </c>
      <c r="M42" s="15" t="s">
        <v>810</v>
      </c>
    </row>
    <row r="43" spans="1:13" ht="45" x14ac:dyDescent="0.25">
      <c r="A43" s="21" t="s">
        <v>348</v>
      </c>
      <c r="B43" s="21">
        <v>5.0999999999999996</v>
      </c>
      <c r="C43" s="15" t="s">
        <v>345</v>
      </c>
      <c r="D43" s="26" t="s">
        <v>798</v>
      </c>
      <c r="E43" s="26" t="s">
        <v>459</v>
      </c>
      <c r="F43" s="26" t="s">
        <v>27</v>
      </c>
      <c r="G43" s="3">
        <v>10.841121495327101</v>
      </c>
      <c r="H43" s="26">
        <v>1</v>
      </c>
      <c r="I43" s="52">
        <v>2</v>
      </c>
      <c r="J43" s="61">
        <f>365/7*20</f>
        <v>1042.8571428571429</v>
      </c>
      <c r="K43" s="19">
        <f t="shared" si="1"/>
        <v>2.0791191908846495E-2</v>
      </c>
      <c r="L43" s="26" t="s">
        <v>811</v>
      </c>
      <c r="M43" s="15" t="s">
        <v>651</v>
      </c>
    </row>
    <row r="44" spans="1:13" ht="90" x14ac:dyDescent="0.25">
      <c r="A44" s="21" t="s">
        <v>348</v>
      </c>
      <c r="B44" s="21">
        <v>5.0999999999999996</v>
      </c>
      <c r="C44" s="15" t="s">
        <v>345</v>
      </c>
      <c r="D44" s="15" t="s">
        <v>349</v>
      </c>
      <c r="E44" s="15" t="s">
        <v>667</v>
      </c>
      <c r="F44" s="15" t="s">
        <v>668</v>
      </c>
      <c r="G44" s="3">
        <v>391.99327102803733</v>
      </c>
      <c r="H44" s="36">
        <v>1</v>
      </c>
      <c r="I44" s="37">
        <v>1</v>
      </c>
      <c r="J44" s="116">
        <f>365/7*10</f>
        <v>521.42857142857144</v>
      </c>
      <c r="K44" s="19">
        <f t="shared" si="1"/>
        <v>0.75176791704007151</v>
      </c>
      <c r="L44" s="15" t="s">
        <v>815</v>
      </c>
      <c r="M44" s="26" t="s">
        <v>669</v>
      </c>
    </row>
    <row r="45" spans="1:13" ht="78.75" x14ac:dyDescent="0.25">
      <c r="A45" s="21" t="s">
        <v>348</v>
      </c>
      <c r="B45" s="21">
        <v>5.0999999999999996</v>
      </c>
      <c r="C45" s="15" t="s">
        <v>345</v>
      </c>
      <c r="D45" s="15" t="s">
        <v>670</v>
      </c>
      <c r="E45" s="15" t="s">
        <v>667</v>
      </c>
      <c r="F45" s="15" t="s">
        <v>668</v>
      </c>
      <c r="G45" s="3">
        <v>669.17906542056062</v>
      </c>
      <c r="H45" s="36">
        <v>1</v>
      </c>
      <c r="I45" s="37">
        <v>1</v>
      </c>
      <c r="J45" s="116">
        <f>365/7*10</f>
        <v>521.42857142857144</v>
      </c>
      <c r="K45" s="19">
        <f t="shared" si="1"/>
        <v>1.2833571117654587</v>
      </c>
      <c r="L45" s="15" t="s">
        <v>815</v>
      </c>
      <c r="M45" s="9" t="s">
        <v>671</v>
      </c>
    </row>
    <row r="46" spans="1:13" ht="78.75" x14ac:dyDescent="0.25">
      <c r="A46" s="21" t="s">
        <v>348</v>
      </c>
      <c r="B46" s="21">
        <v>5.0999999999999996</v>
      </c>
      <c r="C46" s="15" t="s">
        <v>345</v>
      </c>
      <c r="D46" s="15" t="s">
        <v>781</v>
      </c>
      <c r="E46" s="15" t="s">
        <v>667</v>
      </c>
      <c r="F46" s="15" t="s">
        <v>668</v>
      </c>
      <c r="G46" s="3">
        <v>530.58616822429906</v>
      </c>
      <c r="H46" s="36">
        <v>1</v>
      </c>
      <c r="I46" s="37">
        <v>1</v>
      </c>
      <c r="J46" s="116">
        <f>365/7*10</f>
        <v>521.42857142857144</v>
      </c>
      <c r="K46" s="19">
        <f t="shared" si="1"/>
        <v>1.0175625144027654</v>
      </c>
      <c r="L46" s="15" t="s">
        <v>815</v>
      </c>
      <c r="M46" s="15" t="s">
        <v>678</v>
      </c>
    </row>
    <row r="47" spans="1:13" ht="78.75" x14ac:dyDescent="0.25">
      <c r="A47" s="21" t="s">
        <v>348</v>
      </c>
      <c r="B47" s="21">
        <v>5.0999999999999996</v>
      </c>
      <c r="C47" s="15" t="s">
        <v>345</v>
      </c>
      <c r="D47" s="22" t="s">
        <v>798</v>
      </c>
      <c r="E47" s="22" t="s">
        <v>667</v>
      </c>
      <c r="F47" s="15" t="s">
        <v>668</v>
      </c>
      <c r="G47" s="3">
        <v>530.58616822429906</v>
      </c>
      <c r="H47" s="36">
        <v>1</v>
      </c>
      <c r="I47" s="37">
        <v>1</v>
      </c>
      <c r="J47" s="116">
        <f>365/7*10</f>
        <v>521.42857142857144</v>
      </c>
      <c r="K47" s="19">
        <f t="shared" si="1"/>
        <v>1.0175625144027654</v>
      </c>
      <c r="L47" s="15" t="s">
        <v>815</v>
      </c>
      <c r="M47" s="15" t="s">
        <v>672</v>
      </c>
    </row>
    <row r="48" spans="1:13" ht="33.75" x14ac:dyDescent="0.25">
      <c r="A48" s="26" t="s">
        <v>348</v>
      </c>
      <c r="B48" s="32">
        <v>5.0999999999999996</v>
      </c>
      <c r="C48" s="15" t="s">
        <v>345</v>
      </c>
      <c r="D48" s="26" t="s">
        <v>673</v>
      </c>
      <c r="E48" s="26" t="s">
        <v>674</v>
      </c>
      <c r="F48" s="42" t="s">
        <v>1458</v>
      </c>
      <c r="G48" s="3">
        <v>54.194766355140182</v>
      </c>
      <c r="H48" s="26">
        <v>1</v>
      </c>
      <c r="I48" s="61">
        <v>1</v>
      </c>
      <c r="J48" s="116">
        <f>365/7*5</f>
        <v>260.71428571428572</v>
      </c>
      <c r="K48" s="19">
        <f t="shared" si="1"/>
        <v>0.20787033670464727</v>
      </c>
      <c r="L48" s="15" t="s">
        <v>816</v>
      </c>
      <c r="M48" s="8" t="s">
        <v>675</v>
      </c>
    </row>
    <row r="49" spans="1:13" ht="33.75" x14ac:dyDescent="0.25">
      <c r="A49" s="21" t="s">
        <v>348</v>
      </c>
      <c r="B49" s="21">
        <v>5.2</v>
      </c>
      <c r="C49" s="15" t="s">
        <v>345</v>
      </c>
      <c r="D49" s="15" t="s">
        <v>349</v>
      </c>
      <c r="E49" s="15" t="s">
        <v>352</v>
      </c>
      <c r="F49" s="15" t="s">
        <v>353</v>
      </c>
      <c r="G49" s="3">
        <v>5.8479697828139754</v>
      </c>
      <c r="H49" s="36"/>
      <c r="I49" s="37">
        <v>1</v>
      </c>
      <c r="J49" s="117">
        <f>365/7*5</f>
        <v>260.71428571428572</v>
      </c>
      <c r="K49" s="19">
        <f t="shared" si="1"/>
        <v>2.2430569029971412E-2</v>
      </c>
      <c r="L49" s="15" t="s">
        <v>474</v>
      </c>
      <c r="M49" s="40" t="s">
        <v>354</v>
      </c>
    </row>
    <row r="50" spans="1:13" ht="22.5" x14ac:dyDescent="0.25">
      <c r="A50" s="21" t="s">
        <v>348</v>
      </c>
      <c r="B50" s="21">
        <v>5.2</v>
      </c>
      <c r="C50" s="15" t="s">
        <v>345</v>
      </c>
      <c r="D50" s="15" t="s">
        <v>349</v>
      </c>
      <c r="E50" s="15" t="s">
        <v>352</v>
      </c>
      <c r="F50" s="15" t="s">
        <v>353</v>
      </c>
      <c r="G50" s="3">
        <v>5.8479697828139754</v>
      </c>
      <c r="H50" s="36"/>
      <c r="I50" s="37">
        <v>1</v>
      </c>
      <c r="J50" s="117">
        <f>365/7*5</f>
        <v>260.71428571428572</v>
      </c>
      <c r="K50" s="19">
        <f t="shared" si="1"/>
        <v>2.2430569029971412E-2</v>
      </c>
      <c r="L50" s="15" t="s">
        <v>475</v>
      </c>
      <c r="M50" s="40" t="s">
        <v>354</v>
      </c>
    </row>
    <row r="51" spans="1:13" ht="78.75" x14ac:dyDescent="0.25">
      <c r="A51" s="21" t="s">
        <v>348</v>
      </c>
      <c r="B51" s="21">
        <v>5.2</v>
      </c>
      <c r="C51" s="15" t="s">
        <v>345</v>
      </c>
      <c r="D51" s="15" t="s">
        <v>356</v>
      </c>
      <c r="E51" s="15" t="s">
        <v>357</v>
      </c>
      <c r="F51" s="21" t="s">
        <v>27</v>
      </c>
      <c r="G51" s="3">
        <v>69.112370160528798</v>
      </c>
      <c r="H51" s="36">
        <v>2</v>
      </c>
      <c r="I51" s="36">
        <v>1</v>
      </c>
      <c r="J51" s="117">
        <f>365/7*10</f>
        <v>521.42857142857144</v>
      </c>
      <c r="K51" s="19">
        <f t="shared" si="1"/>
        <v>0.13254427154074017</v>
      </c>
      <c r="L51" s="15" t="s">
        <v>684</v>
      </c>
      <c r="M51" s="15" t="s">
        <v>483</v>
      </c>
    </row>
    <row r="52" spans="1:13" ht="45" x14ac:dyDescent="0.25">
      <c r="A52" s="26" t="s">
        <v>348</v>
      </c>
      <c r="B52" s="32">
        <v>5.2</v>
      </c>
      <c r="C52" s="15" t="s">
        <v>345</v>
      </c>
      <c r="D52" s="15" t="s">
        <v>356</v>
      </c>
      <c r="E52" s="15" t="s">
        <v>486</v>
      </c>
      <c r="F52" s="15" t="s">
        <v>27</v>
      </c>
      <c r="G52" s="3">
        <v>7.4428706326723324</v>
      </c>
      <c r="H52" s="36">
        <v>1</v>
      </c>
      <c r="I52" s="37">
        <v>2</v>
      </c>
      <c r="J52" s="117">
        <f>365/7*7</f>
        <v>365</v>
      </c>
      <c r="K52" s="19">
        <f t="shared" si="1"/>
        <v>4.0782852781766202E-2</v>
      </c>
      <c r="L52" s="15" t="s">
        <v>685</v>
      </c>
      <c r="M52" s="9" t="s">
        <v>1459</v>
      </c>
    </row>
    <row r="53" spans="1:13" ht="56.25" x14ac:dyDescent="0.25">
      <c r="A53" s="21" t="s">
        <v>348</v>
      </c>
      <c r="B53" s="21">
        <v>5.2</v>
      </c>
      <c r="C53" s="15" t="s">
        <v>345</v>
      </c>
      <c r="D53" s="15" t="s">
        <v>356</v>
      </c>
      <c r="E53" s="22" t="s">
        <v>362</v>
      </c>
      <c r="F53" s="23" t="s">
        <v>359</v>
      </c>
      <c r="G53" s="3">
        <v>10.632672332389046</v>
      </c>
      <c r="H53" s="22">
        <v>1</v>
      </c>
      <c r="I53" s="17">
        <v>5</v>
      </c>
      <c r="J53" s="25">
        <f>365/7*2</f>
        <v>104.28571428571429</v>
      </c>
      <c r="K53" s="19">
        <f t="shared" si="1"/>
        <v>0.50978565977207757</v>
      </c>
      <c r="L53" s="26" t="s">
        <v>693</v>
      </c>
      <c r="M53" s="15" t="s">
        <v>694</v>
      </c>
    </row>
    <row r="54" spans="1:13" ht="78.75" x14ac:dyDescent="0.25">
      <c r="A54" s="22" t="s">
        <v>348</v>
      </c>
      <c r="B54" s="1">
        <v>5.2</v>
      </c>
      <c r="C54" s="15" t="s">
        <v>345</v>
      </c>
      <c r="D54" s="44" t="s">
        <v>367</v>
      </c>
      <c r="E54" s="15" t="s">
        <v>357</v>
      </c>
      <c r="F54" s="21" t="s">
        <v>27</v>
      </c>
      <c r="G54" s="3">
        <v>69.112370160528798</v>
      </c>
      <c r="H54" s="36">
        <v>2</v>
      </c>
      <c r="I54" s="36">
        <v>1</v>
      </c>
      <c r="J54" s="117">
        <f>365/7*10</f>
        <v>521.42857142857144</v>
      </c>
      <c r="K54" s="19">
        <f t="shared" si="1"/>
        <v>0.13254427154074017</v>
      </c>
      <c r="L54" s="15" t="s">
        <v>684</v>
      </c>
      <c r="M54" s="15" t="s">
        <v>483</v>
      </c>
    </row>
    <row r="55" spans="1:13" ht="45" x14ac:dyDescent="0.25">
      <c r="A55" s="26" t="s">
        <v>348</v>
      </c>
      <c r="B55" s="32">
        <v>5.2</v>
      </c>
      <c r="C55" s="15" t="s">
        <v>345</v>
      </c>
      <c r="D55" s="15" t="s">
        <v>367</v>
      </c>
      <c r="E55" s="15" t="s">
        <v>486</v>
      </c>
      <c r="F55" s="15" t="s">
        <v>27</v>
      </c>
      <c r="G55" s="3">
        <v>7.4428706326723324</v>
      </c>
      <c r="H55" s="36">
        <v>1</v>
      </c>
      <c r="I55" s="37">
        <v>2</v>
      </c>
      <c r="J55" s="117">
        <f>365/7*7</f>
        <v>365</v>
      </c>
      <c r="K55" s="19">
        <f t="shared" si="1"/>
        <v>4.0782852781766202E-2</v>
      </c>
      <c r="L55" s="15" t="s">
        <v>685</v>
      </c>
      <c r="M55" s="9" t="s">
        <v>1459</v>
      </c>
    </row>
    <row r="56" spans="1:13" ht="33.75" x14ac:dyDescent="0.25">
      <c r="A56" s="22" t="s">
        <v>348</v>
      </c>
      <c r="B56" s="1">
        <v>5.2</v>
      </c>
      <c r="C56" s="15" t="s">
        <v>345</v>
      </c>
      <c r="D56" s="44" t="s">
        <v>441</v>
      </c>
      <c r="E56" s="15" t="s">
        <v>373</v>
      </c>
      <c r="F56" s="15" t="s">
        <v>353</v>
      </c>
      <c r="G56" s="3">
        <v>14.885741265344665</v>
      </c>
      <c r="H56" s="36"/>
      <c r="I56" s="36">
        <v>1</v>
      </c>
      <c r="J56" s="117">
        <f>365/7*5</f>
        <v>260.71428571428572</v>
      </c>
      <c r="K56" s="19">
        <f t="shared" si="1"/>
        <v>5.7095993894472688E-2</v>
      </c>
      <c r="L56" s="15" t="s">
        <v>508</v>
      </c>
      <c r="M56" s="15" t="s">
        <v>374</v>
      </c>
    </row>
    <row r="57" spans="1:13" ht="22.5" x14ac:dyDescent="0.25">
      <c r="A57" s="26" t="s">
        <v>348</v>
      </c>
      <c r="B57" s="32">
        <v>5.2</v>
      </c>
      <c r="C57" s="15" t="s">
        <v>345</v>
      </c>
      <c r="D57" s="15" t="s">
        <v>441</v>
      </c>
      <c r="E57" s="15" t="s">
        <v>620</v>
      </c>
      <c r="F57" s="26" t="s">
        <v>359</v>
      </c>
      <c r="G57" s="3">
        <v>18.075542965061377</v>
      </c>
      <c r="H57" s="26">
        <v>1</v>
      </c>
      <c r="I57" s="26">
        <v>4</v>
      </c>
      <c r="J57" s="116">
        <f>365/7*5</f>
        <v>260.71428571428572</v>
      </c>
      <c r="K57" s="19">
        <f t="shared" si="1"/>
        <v>0.27732339891601016</v>
      </c>
      <c r="L57" s="26" t="s">
        <v>1461</v>
      </c>
      <c r="M57" s="26" t="s">
        <v>621</v>
      </c>
    </row>
    <row r="58" spans="1:13" ht="22.5" x14ac:dyDescent="0.25">
      <c r="A58" s="21" t="s">
        <v>348</v>
      </c>
      <c r="B58" s="21">
        <v>5.2</v>
      </c>
      <c r="C58" s="15" t="s">
        <v>345</v>
      </c>
      <c r="D58" s="15" t="s">
        <v>441</v>
      </c>
      <c r="E58" s="15" t="s">
        <v>431</v>
      </c>
      <c r="F58" s="26" t="s">
        <v>359</v>
      </c>
      <c r="G58" s="3">
        <v>5.3163361661945228</v>
      </c>
      <c r="H58" s="26">
        <v>1</v>
      </c>
      <c r="I58" s="26">
        <v>4</v>
      </c>
      <c r="J58" s="116">
        <f>365/7*5</f>
        <v>260.71428571428572</v>
      </c>
      <c r="K58" s="19">
        <f t="shared" si="1"/>
        <v>8.1565705563532404E-2</v>
      </c>
      <c r="L58" s="26" t="s">
        <v>1461</v>
      </c>
      <c r="M58" s="26" t="s">
        <v>622</v>
      </c>
    </row>
    <row r="59" spans="1:13" ht="22.5" x14ac:dyDescent="0.25">
      <c r="A59" s="26" t="s">
        <v>348</v>
      </c>
      <c r="B59" s="32">
        <v>5.2</v>
      </c>
      <c r="C59" s="15" t="s">
        <v>345</v>
      </c>
      <c r="D59" s="15" t="s">
        <v>441</v>
      </c>
      <c r="E59" s="15" t="s">
        <v>443</v>
      </c>
      <c r="F59" s="26" t="s">
        <v>359</v>
      </c>
      <c r="G59" s="3">
        <v>1.2759206798866856</v>
      </c>
      <c r="H59" s="26">
        <v>1</v>
      </c>
      <c r="I59" s="26">
        <v>4</v>
      </c>
      <c r="J59" s="116">
        <f>365/7*5</f>
        <v>260.71428571428572</v>
      </c>
      <c r="K59" s="19">
        <f t="shared" si="1"/>
        <v>1.9575769335247777E-2</v>
      </c>
      <c r="L59" s="26" t="s">
        <v>1461</v>
      </c>
      <c r="M59" s="26" t="s">
        <v>623</v>
      </c>
    </row>
    <row r="60" spans="1:13" ht="22.5" x14ac:dyDescent="0.25">
      <c r="A60" s="21" t="s">
        <v>348</v>
      </c>
      <c r="B60" s="21">
        <v>5.2</v>
      </c>
      <c r="C60" s="15" t="s">
        <v>345</v>
      </c>
      <c r="D60" s="15" t="s">
        <v>441</v>
      </c>
      <c r="E60" s="15" t="s">
        <v>444</v>
      </c>
      <c r="F60" s="26" t="s">
        <v>79</v>
      </c>
      <c r="G60" s="3">
        <v>5.3163361661945228</v>
      </c>
      <c r="H60" s="26">
        <v>1</v>
      </c>
      <c r="I60" s="52">
        <v>1</v>
      </c>
      <c r="J60" s="116">
        <f>365/7*5</f>
        <v>260.71428571428572</v>
      </c>
      <c r="K60" s="19">
        <f t="shared" si="1"/>
        <v>2.0391426390883101E-2</v>
      </c>
      <c r="L60" s="26" t="s">
        <v>772</v>
      </c>
      <c r="M60" s="15" t="s">
        <v>624</v>
      </c>
    </row>
    <row r="61" spans="1:13" ht="33.75" x14ac:dyDescent="0.25">
      <c r="A61" s="21" t="s">
        <v>348</v>
      </c>
      <c r="B61" s="21">
        <v>5.2</v>
      </c>
      <c r="C61" s="15" t="s">
        <v>345</v>
      </c>
      <c r="D61" s="15" t="s">
        <v>441</v>
      </c>
      <c r="E61" s="15" t="s">
        <v>625</v>
      </c>
      <c r="F61" s="26" t="s">
        <v>79</v>
      </c>
      <c r="G61" s="3">
        <v>4.2530689329556184</v>
      </c>
      <c r="H61" s="26">
        <v>1</v>
      </c>
      <c r="I61" s="26">
        <v>1</v>
      </c>
      <c r="J61" s="116">
        <f>365/7*2</f>
        <v>104.28571428571429</v>
      </c>
      <c r="K61" s="19">
        <f t="shared" si="1"/>
        <v>4.0782852781766202E-2</v>
      </c>
      <c r="L61" s="26" t="s">
        <v>773</v>
      </c>
      <c r="M61" s="26" t="s">
        <v>626</v>
      </c>
    </row>
    <row r="62" spans="1:13" ht="45" x14ac:dyDescent="0.25">
      <c r="A62" s="26" t="s">
        <v>348</v>
      </c>
      <c r="B62" s="32">
        <v>5.2</v>
      </c>
      <c r="C62" s="15" t="s">
        <v>345</v>
      </c>
      <c r="D62" s="15" t="s">
        <v>441</v>
      </c>
      <c r="E62" s="15" t="s">
        <v>445</v>
      </c>
      <c r="F62" s="26" t="s">
        <v>353</v>
      </c>
      <c r="G62" s="3">
        <v>6.379603399433428</v>
      </c>
      <c r="H62" s="26">
        <v>1</v>
      </c>
      <c r="I62" s="43">
        <v>2</v>
      </c>
      <c r="J62" s="116">
        <f>365/7*4</f>
        <v>208.57142857142858</v>
      </c>
      <c r="K62" s="19">
        <f t="shared" si="1"/>
        <v>6.117427917264931E-2</v>
      </c>
      <c r="L62" s="26" t="s">
        <v>774</v>
      </c>
      <c r="M62" s="15" t="s">
        <v>446</v>
      </c>
    </row>
    <row r="63" spans="1:13" ht="78.75" x14ac:dyDescent="0.25">
      <c r="A63" s="21" t="s">
        <v>348</v>
      </c>
      <c r="B63" s="21">
        <v>5.2</v>
      </c>
      <c r="C63" s="15" t="s">
        <v>345</v>
      </c>
      <c r="D63" s="15" t="s">
        <v>781</v>
      </c>
      <c r="E63" s="15" t="s">
        <v>357</v>
      </c>
      <c r="F63" s="21" t="s">
        <v>27</v>
      </c>
      <c r="G63" s="3">
        <v>69.112370160528798</v>
      </c>
      <c r="H63" s="36">
        <v>2</v>
      </c>
      <c r="I63" s="36">
        <v>1</v>
      </c>
      <c r="J63" s="117">
        <f>365/7*10</f>
        <v>521.42857142857144</v>
      </c>
      <c r="K63" s="19">
        <f t="shared" si="1"/>
        <v>0.13254427154074017</v>
      </c>
      <c r="L63" s="15" t="s">
        <v>684</v>
      </c>
      <c r="M63" s="15" t="s">
        <v>483</v>
      </c>
    </row>
    <row r="64" spans="1:13" ht="45" x14ac:dyDescent="0.25">
      <c r="A64" s="26" t="s">
        <v>348</v>
      </c>
      <c r="B64" s="32">
        <v>5.2</v>
      </c>
      <c r="C64" s="15" t="s">
        <v>345</v>
      </c>
      <c r="D64" s="15" t="s">
        <v>781</v>
      </c>
      <c r="E64" s="15" t="s">
        <v>486</v>
      </c>
      <c r="F64" s="15" t="s">
        <v>27</v>
      </c>
      <c r="G64" s="3">
        <v>7.4428706326723324</v>
      </c>
      <c r="H64" s="36">
        <v>1</v>
      </c>
      <c r="I64" s="37">
        <v>2</v>
      </c>
      <c r="J64" s="117">
        <f>365/7*7</f>
        <v>365</v>
      </c>
      <c r="K64" s="19">
        <f t="shared" si="1"/>
        <v>4.0782852781766202E-2</v>
      </c>
      <c r="L64" s="15" t="s">
        <v>685</v>
      </c>
      <c r="M64" s="9" t="s">
        <v>1459</v>
      </c>
    </row>
    <row r="65" spans="1:13" ht="56.25" x14ac:dyDescent="0.25">
      <c r="A65" s="21" t="s">
        <v>348</v>
      </c>
      <c r="B65" s="21">
        <v>5.2</v>
      </c>
      <c r="C65" s="15" t="s">
        <v>345</v>
      </c>
      <c r="D65" s="26" t="s">
        <v>781</v>
      </c>
      <c r="E65" s="22" t="s">
        <v>460</v>
      </c>
      <c r="F65" s="26" t="s">
        <v>79</v>
      </c>
      <c r="G65" s="3">
        <v>26.581680830972616</v>
      </c>
      <c r="H65" s="26">
        <v>1</v>
      </c>
      <c r="I65" s="52">
        <v>1</v>
      </c>
      <c r="J65" s="25">
        <f>365/7*8</f>
        <v>417.14285714285717</v>
      </c>
      <c r="K65" s="19">
        <f t="shared" si="1"/>
        <v>6.3723207471509696E-2</v>
      </c>
      <c r="L65" s="26" t="s">
        <v>791</v>
      </c>
      <c r="M65" s="15" t="s">
        <v>654</v>
      </c>
    </row>
    <row r="66" spans="1:13" ht="45" x14ac:dyDescent="0.25">
      <c r="A66" s="21" t="s">
        <v>348</v>
      </c>
      <c r="B66" s="21">
        <v>5.2</v>
      </c>
      <c r="C66" s="15" t="s">
        <v>345</v>
      </c>
      <c r="D66" s="26" t="s">
        <v>781</v>
      </c>
      <c r="E66" s="22" t="s">
        <v>461</v>
      </c>
      <c r="F66" s="26" t="s">
        <v>359</v>
      </c>
      <c r="G66" s="3">
        <v>37.214353163361658</v>
      </c>
      <c r="H66" s="26">
        <v>2</v>
      </c>
      <c r="I66" s="52">
        <v>2</v>
      </c>
      <c r="J66" s="25">
        <f>365/7*4</f>
        <v>208.57142857142858</v>
      </c>
      <c r="K66" s="19">
        <f t="shared" si="1"/>
        <v>0.35684996184045426</v>
      </c>
      <c r="L66" s="26" t="s">
        <v>792</v>
      </c>
      <c r="M66" s="15" t="s">
        <v>657</v>
      </c>
    </row>
    <row r="67" spans="1:13" ht="90" x14ac:dyDescent="0.25">
      <c r="A67" s="21" t="s">
        <v>348</v>
      </c>
      <c r="B67" s="21">
        <v>5.2</v>
      </c>
      <c r="C67" s="15" t="s">
        <v>345</v>
      </c>
      <c r="D67" s="26" t="s">
        <v>781</v>
      </c>
      <c r="E67" s="22" t="s">
        <v>462</v>
      </c>
      <c r="F67" s="26" t="s">
        <v>79</v>
      </c>
      <c r="G67" s="3">
        <v>8.5061378659112368</v>
      </c>
      <c r="H67" s="22">
        <v>1</v>
      </c>
      <c r="I67" s="18">
        <v>3</v>
      </c>
      <c r="J67" s="25">
        <f>365/7*8</f>
        <v>417.14285714285717</v>
      </c>
      <c r="K67" s="19">
        <f t="shared" si="1"/>
        <v>6.117427917264931E-2</v>
      </c>
      <c r="L67" s="26" t="s">
        <v>793</v>
      </c>
      <c r="M67" s="15" t="s">
        <v>658</v>
      </c>
    </row>
    <row r="68" spans="1:13" ht="56.25" x14ac:dyDescent="0.25">
      <c r="A68" s="21" t="s">
        <v>348</v>
      </c>
      <c r="B68" s="21">
        <v>5.2</v>
      </c>
      <c r="C68" s="15" t="s">
        <v>345</v>
      </c>
      <c r="D68" s="26" t="s">
        <v>781</v>
      </c>
      <c r="E68" s="22" t="s">
        <v>659</v>
      </c>
      <c r="F68" s="26" t="s">
        <v>79</v>
      </c>
      <c r="G68" s="3">
        <v>12.227573182247403</v>
      </c>
      <c r="H68" s="22">
        <v>1</v>
      </c>
      <c r="I68" s="18">
        <v>3</v>
      </c>
      <c r="J68" s="25">
        <f>365/7*8</f>
        <v>417.14285714285717</v>
      </c>
      <c r="K68" s="19">
        <f t="shared" si="1"/>
        <v>8.793802631068337E-2</v>
      </c>
      <c r="L68" s="26" t="s">
        <v>1462</v>
      </c>
      <c r="M68" s="51" t="s">
        <v>660</v>
      </c>
    </row>
    <row r="69" spans="1:13" ht="67.5" x14ac:dyDescent="0.25">
      <c r="A69" s="21" t="s">
        <v>348</v>
      </c>
      <c r="B69" s="21">
        <v>5.2</v>
      </c>
      <c r="C69" s="15" t="s">
        <v>345</v>
      </c>
      <c r="D69" s="26" t="s">
        <v>781</v>
      </c>
      <c r="E69" s="22" t="s">
        <v>463</v>
      </c>
      <c r="F69" s="26" t="s">
        <v>79</v>
      </c>
      <c r="G69" s="3">
        <v>21.265344664778091</v>
      </c>
      <c r="H69" s="22">
        <v>1</v>
      </c>
      <c r="I69" s="18">
        <v>3</v>
      </c>
      <c r="J69" s="25">
        <f>365/7*8</f>
        <v>417.14285714285717</v>
      </c>
      <c r="K69" s="19">
        <f t="shared" ref="K69:K100" si="2">G69*I69/J69</f>
        <v>0.15293569793162326</v>
      </c>
      <c r="L69" s="26" t="s">
        <v>794</v>
      </c>
      <c r="M69" s="9" t="s">
        <v>661</v>
      </c>
    </row>
    <row r="70" spans="1:13" ht="67.5" x14ac:dyDescent="0.25">
      <c r="A70" s="21" t="s">
        <v>348</v>
      </c>
      <c r="B70" s="21">
        <v>5.2</v>
      </c>
      <c r="C70" s="15" t="s">
        <v>345</v>
      </c>
      <c r="D70" s="26" t="s">
        <v>781</v>
      </c>
      <c r="E70" s="22" t="s">
        <v>464</v>
      </c>
      <c r="F70" s="26" t="s">
        <v>79</v>
      </c>
      <c r="G70" s="3">
        <v>3.189801699716714</v>
      </c>
      <c r="H70" s="22">
        <v>2</v>
      </c>
      <c r="I70" s="18">
        <v>3</v>
      </c>
      <c r="J70" s="25">
        <f>365/7*8</f>
        <v>417.14285714285717</v>
      </c>
      <c r="K70" s="19">
        <f t="shared" si="2"/>
        <v>2.2940354689743491E-2</v>
      </c>
      <c r="L70" s="26" t="s">
        <v>1463</v>
      </c>
      <c r="M70" s="9" t="s">
        <v>465</v>
      </c>
    </row>
    <row r="71" spans="1:13" ht="33.75" x14ac:dyDescent="0.25">
      <c r="A71" s="21" t="s">
        <v>348</v>
      </c>
      <c r="B71" s="21">
        <v>5.2</v>
      </c>
      <c r="C71" s="15" t="s">
        <v>345</v>
      </c>
      <c r="D71" s="26" t="s">
        <v>781</v>
      </c>
      <c r="E71" s="22" t="s">
        <v>455</v>
      </c>
      <c r="F71" s="22" t="s">
        <v>79</v>
      </c>
      <c r="G71" s="3">
        <v>7.4428706326723324</v>
      </c>
      <c r="H71" s="22">
        <v>1</v>
      </c>
      <c r="I71" s="18">
        <v>2</v>
      </c>
      <c r="J71" s="25">
        <f>365/7*4</f>
        <v>208.57142857142858</v>
      </c>
      <c r="K71" s="19">
        <f t="shared" si="2"/>
        <v>7.1369992368090857E-2</v>
      </c>
      <c r="L71" s="26" t="s">
        <v>795</v>
      </c>
      <c r="M71" s="26" t="s">
        <v>662</v>
      </c>
    </row>
    <row r="72" spans="1:13" ht="45" x14ac:dyDescent="0.25">
      <c r="A72" s="21" t="s">
        <v>348</v>
      </c>
      <c r="B72" s="21">
        <v>5.2</v>
      </c>
      <c r="C72" s="15" t="s">
        <v>345</v>
      </c>
      <c r="D72" s="26" t="s">
        <v>781</v>
      </c>
      <c r="E72" s="26" t="s">
        <v>663</v>
      </c>
      <c r="F72" s="26" t="s">
        <v>79</v>
      </c>
      <c r="G72" s="3">
        <v>5.3163361661945228</v>
      </c>
      <c r="H72" s="26">
        <v>2</v>
      </c>
      <c r="I72" s="26">
        <v>4</v>
      </c>
      <c r="J72" s="116">
        <f>365/7*4</f>
        <v>208.57142857142858</v>
      </c>
      <c r="K72" s="19">
        <f t="shared" si="2"/>
        <v>0.1019571319544155</v>
      </c>
      <c r="L72" s="26" t="s">
        <v>796</v>
      </c>
      <c r="M72" s="26" t="s">
        <v>664</v>
      </c>
    </row>
    <row r="73" spans="1:13" ht="78.75" x14ac:dyDescent="0.25">
      <c r="A73" s="21" t="s">
        <v>348</v>
      </c>
      <c r="B73" s="21">
        <v>5.2</v>
      </c>
      <c r="C73" s="15" t="s">
        <v>345</v>
      </c>
      <c r="D73" s="26" t="s">
        <v>798</v>
      </c>
      <c r="E73" s="15" t="s">
        <v>357</v>
      </c>
      <c r="F73" s="21" t="s">
        <v>27</v>
      </c>
      <c r="G73" s="3">
        <v>69.112370160528798</v>
      </c>
      <c r="H73" s="36">
        <v>2</v>
      </c>
      <c r="I73" s="36">
        <v>1</v>
      </c>
      <c r="J73" s="117">
        <f>365/7*10</f>
        <v>521.42857142857144</v>
      </c>
      <c r="K73" s="19">
        <f t="shared" si="2"/>
        <v>0.13254427154074017</v>
      </c>
      <c r="L73" s="15" t="s">
        <v>684</v>
      </c>
      <c r="M73" s="15" t="s">
        <v>483</v>
      </c>
    </row>
    <row r="74" spans="1:13" ht="45" x14ac:dyDescent="0.25">
      <c r="A74" s="26" t="s">
        <v>348</v>
      </c>
      <c r="B74" s="32">
        <v>5.2</v>
      </c>
      <c r="C74" s="15" t="s">
        <v>345</v>
      </c>
      <c r="D74" s="26" t="s">
        <v>798</v>
      </c>
      <c r="E74" s="15" t="s">
        <v>486</v>
      </c>
      <c r="F74" s="15" t="s">
        <v>27</v>
      </c>
      <c r="G74" s="3">
        <v>7.4428706326723324</v>
      </c>
      <c r="H74" s="36">
        <v>1</v>
      </c>
      <c r="I74" s="37">
        <v>2</v>
      </c>
      <c r="J74" s="117">
        <f>365/7*7</f>
        <v>365</v>
      </c>
      <c r="K74" s="19">
        <f t="shared" si="2"/>
        <v>4.0782852781766202E-2</v>
      </c>
      <c r="L74" s="15" t="s">
        <v>685</v>
      </c>
      <c r="M74" s="9" t="s">
        <v>1459</v>
      </c>
    </row>
    <row r="75" spans="1:13" ht="33.75" x14ac:dyDescent="0.25">
      <c r="A75" s="21" t="s">
        <v>348</v>
      </c>
      <c r="B75" s="21">
        <v>5.2</v>
      </c>
      <c r="C75" s="15" t="s">
        <v>345</v>
      </c>
      <c r="D75" s="26" t="s">
        <v>798</v>
      </c>
      <c r="E75" s="15" t="s">
        <v>655</v>
      </c>
      <c r="F75" s="15" t="s">
        <v>27</v>
      </c>
      <c r="G75" s="3">
        <v>13.82247403210576</v>
      </c>
      <c r="H75" s="36">
        <v>1</v>
      </c>
      <c r="I75" s="36">
        <v>1</v>
      </c>
      <c r="J75" s="61">
        <f>365/7*8</f>
        <v>417.14285714285717</v>
      </c>
      <c r="K75" s="19">
        <f t="shared" si="2"/>
        <v>3.3136067885185035E-2</v>
      </c>
      <c r="L75" s="15" t="s">
        <v>812</v>
      </c>
      <c r="M75" s="15" t="s">
        <v>656</v>
      </c>
    </row>
    <row r="76" spans="1:13" ht="56.25" x14ac:dyDescent="0.25">
      <c r="A76" s="21" t="s">
        <v>348</v>
      </c>
      <c r="B76" s="21">
        <v>5.2</v>
      </c>
      <c r="C76" s="15" t="s">
        <v>345</v>
      </c>
      <c r="D76" s="26" t="s">
        <v>798</v>
      </c>
      <c r="E76" s="15" t="s">
        <v>461</v>
      </c>
      <c r="F76" s="26" t="s">
        <v>359</v>
      </c>
      <c r="G76" s="3">
        <v>37.214353163361658</v>
      </c>
      <c r="H76" s="26">
        <v>2</v>
      </c>
      <c r="I76" s="52">
        <v>2</v>
      </c>
      <c r="J76" s="61">
        <f>365/7*8</f>
        <v>417.14285714285717</v>
      </c>
      <c r="K76" s="19">
        <f t="shared" si="2"/>
        <v>0.17842498092022713</v>
      </c>
      <c r="L76" s="15" t="s">
        <v>813</v>
      </c>
      <c r="M76" s="26" t="s">
        <v>657</v>
      </c>
    </row>
    <row r="77" spans="1:13" ht="45" x14ac:dyDescent="0.25">
      <c r="A77" s="21" t="s">
        <v>348</v>
      </c>
      <c r="B77" s="21">
        <v>5.2</v>
      </c>
      <c r="C77" s="15" t="s">
        <v>345</v>
      </c>
      <c r="D77" s="26" t="s">
        <v>798</v>
      </c>
      <c r="E77" s="15" t="s">
        <v>455</v>
      </c>
      <c r="F77" s="22" t="s">
        <v>79</v>
      </c>
      <c r="G77" s="3">
        <v>7.4428706326723324</v>
      </c>
      <c r="H77" s="22">
        <v>1</v>
      </c>
      <c r="I77" s="52">
        <v>1</v>
      </c>
      <c r="J77" s="116">
        <f>365/7*8</f>
        <v>417.14285714285717</v>
      </c>
      <c r="K77" s="19">
        <f t="shared" si="2"/>
        <v>1.7842498092022714E-2</v>
      </c>
      <c r="L77" s="15" t="s">
        <v>814</v>
      </c>
      <c r="M77" s="26" t="s">
        <v>662</v>
      </c>
    </row>
    <row r="78" spans="1:13" ht="22.5" x14ac:dyDescent="0.25">
      <c r="A78" s="21" t="s">
        <v>348</v>
      </c>
      <c r="B78" s="21">
        <v>5.3</v>
      </c>
      <c r="C78" s="15" t="s">
        <v>345</v>
      </c>
      <c r="D78" s="22" t="s">
        <v>383</v>
      </c>
      <c r="E78" s="26" t="s">
        <v>384</v>
      </c>
      <c r="F78" s="42" t="s">
        <v>79</v>
      </c>
      <c r="G78" s="3">
        <v>51.602489626556022</v>
      </c>
      <c r="H78" s="54">
        <v>1</v>
      </c>
      <c r="I78" s="36">
        <v>1</v>
      </c>
      <c r="J78" s="116">
        <f>365/7*8</f>
        <v>417.14285714285717</v>
      </c>
      <c r="K78" s="19">
        <f t="shared" si="2"/>
        <v>0.12370459841982608</v>
      </c>
      <c r="L78" s="22" t="s">
        <v>713</v>
      </c>
      <c r="M78" s="15" t="s">
        <v>522</v>
      </c>
    </row>
    <row r="79" spans="1:13" ht="22.5" x14ac:dyDescent="0.25">
      <c r="A79" s="21" t="s">
        <v>348</v>
      </c>
      <c r="B79" s="21">
        <v>5.3</v>
      </c>
      <c r="C79" s="15" t="s">
        <v>345</v>
      </c>
      <c r="D79" s="22" t="s">
        <v>383</v>
      </c>
      <c r="E79" s="22" t="s">
        <v>385</v>
      </c>
      <c r="F79" s="23" t="s">
        <v>523</v>
      </c>
      <c r="G79" s="3">
        <v>378.06721991701244</v>
      </c>
      <c r="H79" s="22">
        <v>1</v>
      </c>
      <c r="I79" s="25">
        <v>1</v>
      </c>
      <c r="J79" s="25">
        <f>365/7*10</f>
        <v>521.42857142857144</v>
      </c>
      <c r="K79" s="19">
        <f t="shared" si="2"/>
        <v>0.72506042175865393</v>
      </c>
      <c r="L79" s="22" t="s">
        <v>714</v>
      </c>
      <c r="M79" s="15" t="s">
        <v>524</v>
      </c>
    </row>
    <row r="80" spans="1:13" ht="101.25" x14ac:dyDescent="0.25">
      <c r="A80" s="55" t="s">
        <v>348</v>
      </c>
      <c r="B80" s="55">
        <v>5.3</v>
      </c>
      <c r="C80" s="15" t="s">
        <v>345</v>
      </c>
      <c r="D80" s="1" t="s">
        <v>383</v>
      </c>
      <c r="E80" s="1" t="s">
        <v>386</v>
      </c>
      <c r="F80" s="23" t="s">
        <v>523</v>
      </c>
      <c r="G80" s="3">
        <v>209.56929460580915</v>
      </c>
      <c r="H80" s="22">
        <v>1</v>
      </c>
      <c r="I80" s="25">
        <v>1</v>
      </c>
      <c r="J80" s="25">
        <f>365/7*10</f>
        <v>521.42857142857144</v>
      </c>
      <c r="K80" s="19">
        <f t="shared" si="2"/>
        <v>0.40191371568237372</v>
      </c>
      <c r="L80" s="32" t="s">
        <v>715</v>
      </c>
      <c r="M80" s="15" t="s">
        <v>525</v>
      </c>
    </row>
    <row r="81" spans="1:13" ht="33.75" x14ac:dyDescent="0.25">
      <c r="A81" s="21" t="s">
        <v>348</v>
      </c>
      <c r="B81" s="21">
        <v>5.3</v>
      </c>
      <c r="C81" s="15" t="s">
        <v>345</v>
      </c>
      <c r="D81" s="22" t="s">
        <v>383</v>
      </c>
      <c r="E81" s="22" t="s">
        <v>387</v>
      </c>
      <c r="F81" s="23" t="s">
        <v>526</v>
      </c>
      <c r="G81" s="3">
        <v>241.16265560165976</v>
      </c>
      <c r="H81" s="22">
        <v>1</v>
      </c>
      <c r="I81" s="25">
        <v>1</v>
      </c>
      <c r="J81" s="25">
        <f>365/7*8</f>
        <v>417.14285714285717</v>
      </c>
      <c r="K81" s="19">
        <f t="shared" si="2"/>
        <v>0.57812965383959525</v>
      </c>
      <c r="L81" s="22" t="s">
        <v>716</v>
      </c>
      <c r="M81" s="15" t="s">
        <v>527</v>
      </c>
    </row>
    <row r="82" spans="1:13" ht="22.5" x14ac:dyDescent="0.25">
      <c r="A82" s="21" t="s">
        <v>348</v>
      </c>
      <c r="B82" s="21">
        <v>5.3</v>
      </c>
      <c r="C82" s="15" t="s">
        <v>345</v>
      </c>
      <c r="D82" s="22" t="s">
        <v>383</v>
      </c>
      <c r="E82" s="22" t="s">
        <v>388</v>
      </c>
      <c r="F82" s="23" t="s">
        <v>79</v>
      </c>
      <c r="G82" s="3">
        <v>20.009128630705394</v>
      </c>
      <c r="H82" s="22">
        <v>1</v>
      </c>
      <c r="I82" s="25">
        <v>1</v>
      </c>
      <c r="J82" s="25">
        <f>365/7*6</f>
        <v>312.85714285714289</v>
      </c>
      <c r="K82" s="19">
        <f t="shared" si="2"/>
        <v>6.3956118910930476E-2</v>
      </c>
      <c r="L82" s="22" t="s">
        <v>717</v>
      </c>
      <c r="M82" s="9" t="s">
        <v>528</v>
      </c>
    </row>
    <row r="83" spans="1:13" ht="22.5" x14ac:dyDescent="0.25">
      <c r="A83" s="21" t="s">
        <v>348</v>
      </c>
      <c r="B83" s="21">
        <v>5.3</v>
      </c>
      <c r="C83" s="15" t="s">
        <v>345</v>
      </c>
      <c r="D83" s="22" t="s">
        <v>383</v>
      </c>
      <c r="E83" s="22" t="s">
        <v>389</v>
      </c>
      <c r="F83" s="23" t="s">
        <v>79</v>
      </c>
      <c r="G83" s="3">
        <v>20.009128630705394</v>
      </c>
      <c r="H83" s="22">
        <v>1</v>
      </c>
      <c r="I83" s="25">
        <v>1</v>
      </c>
      <c r="J83" s="25">
        <f>365/7*6</f>
        <v>312.85714285714289</v>
      </c>
      <c r="K83" s="19">
        <f t="shared" si="2"/>
        <v>6.3956118910930476E-2</v>
      </c>
      <c r="L83" s="22" t="s">
        <v>717</v>
      </c>
      <c r="M83" s="9" t="s">
        <v>529</v>
      </c>
    </row>
    <row r="84" spans="1:13" ht="22.5" x14ac:dyDescent="0.25">
      <c r="A84" s="21" t="s">
        <v>348</v>
      </c>
      <c r="B84" s="21">
        <v>5.3</v>
      </c>
      <c r="C84" s="15" t="s">
        <v>345</v>
      </c>
      <c r="D84" s="26" t="s">
        <v>383</v>
      </c>
      <c r="E84" s="26" t="s">
        <v>530</v>
      </c>
      <c r="F84" s="42" t="s">
        <v>79</v>
      </c>
      <c r="G84" s="3">
        <v>13.690456431535271</v>
      </c>
      <c r="H84" s="26">
        <v>1</v>
      </c>
      <c r="I84" s="54">
        <v>1</v>
      </c>
      <c r="J84" s="116">
        <f>365/7*15</f>
        <v>782.14285714285722</v>
      </c>
      <c r="K84" s="19">
        <f t="shared" si="2"/>
        <v>1.7503779912465184E-2</v>
      </c>
      <c r="L84" s="26" t="s">
        <v>718</v>
      </c>
      <c r="M84" s="15" t="s">
        <v>531</v>
      </c>
    </row>
    <row r="85" spans="1:13" ht="33.75" x14ac:dyDescent="0.25">
      <c r="A85" s="45" t="s">
        <v>348</v>
      </c>
      <c r="B85" s="45">
        <v>5.3</v>
      </c>
      <c r="C85" s="15" t="s">
        <v>345</v>
      </c>
      <c r="D85" s="22" t="s">
        <v>396</v>
      </c>
      <c r="E85" s="22" t="s">
        <v>390</v>
      </c>
      <c r="F85" s="23" t="s">
        <v>380</v>
      </c>
      <c r="G85" s="3">
        <v>26.327800829875521</v>
      </c>
      <c r="H85" s="22">
        <v>1</v>
      </c>
      <c r="I85" s="24">
        <v>1</v>
      </c>
      <c r="J85" s="24">
        <f>365/7*10</f>
        <v>521.42857142857144</v>
      </c>
      <c r="K85" s="19">
        <f t="shared" si="2"/>
        <v>5.0491672824418805E-2</v>
      </c>
      <c r="L85" s="22" t="s">
        <v>719</v>
      </c>
      <c r="M85" s="22" t="s">
        <v>391</v>
      </c>
    </row>
    <row r="86" spans="1:13" ht="22.5" x14ac:dyDescent="0.25">
      <c r="A86" s="22" t="s">
        <v>348</v>
      </c>
      <c r="B86" s="45">
        <v>5.3</v>
      </c>
      <c r="C86" s="15" t="s">
        <v>345</v>
      </c>
      <c r="D86" s="22" t="s">
        <v>416</v>
      </c>
      <c r="E86" s="22" t="s">
        <v>418</v>
      </c>
      <c r="F86" s="23" t="s">
        <v>353</v>
      </c>
      <c r="G86" s="3">
        <v>29.487136929460583</v>
      </c>
      <c r="H86" s="22">
        <v>1</v>
      </c>
      <c r="I86" s="18">
        <v>1</v>
      </c>
      <c r="J86" s="25">
        <f>365/7*5</f>
        <v>260.71428571428572</v>
      </c>
      <c r="K86" s="19">
        <f t="shared" si="2"/>
        <v>0.11310134712669812</v>
      </c>
      <c r="L86" s="22" t="s">
        <v>753</v>
      </c>
      <c r="M86" s="15" t="s">
        <v>583</v>
      </c>
    </row>
    <row r="87" spans="1:13" ht="33.75" x14ac:dyDescent="0.25">
      <c r="A87" s="22" t="s">
        <v>348</v>
      </c>
      <c r="B87" s="1">
        <v>5.3</v>
      </c>
      <c r="C87" s="15" t="s">
        <v>345</v>
      </c>
      <c r="D87" s="22" t="s">
        <v>421</v>
      </c>
      <c r="E87" s="22" t="s">
        <v>422</v>
      </c>
      <c r="F87" s="23" t="s">
        <v>353</v>
      </c>
      <c r="G87" s="3">
        <v>94.769551867219917</v>
      </c>
      <c r="H87" s="22">
        <v>1</v>
      </c>
      <c r="I87" s="27">
        <v>1</v>
      </c>
      <c r="J87" s="25">
        <f>365/7*8</f>
        <v>417.14285714285717</v>
      </c>
      <c r="K87" s="19">
        <f t="shared" si="2"/>
        <v>0.2271872818734724</v>
      </c>
      <c r="L87" s="22" t="s">
        <v>758</v>
      </c>
      <c r="M87" s="15" t="s">
        <v>423</v>
      </c>
    </row>
    <row r="88" spans="1:13" ht="22.5" x14ac:dyDescent="0.25">
      <c r="A88" s="21" t="s">
        <v>348</v>
      </c>
      <c r="B88" s="21">
        <v>5.3</v>
      </c>
      <c r="C88" s="15" t="s">
        <v>345</v>
      </c>
      <c r="D88" s="26" t="s">
        <v>781</v>
      </c>
      <c r="E88" s="26" t="s">
        <v>665</v>
      </c>
      <c r="F88" s="26" t="s">
        <v>353</v>
      </c>
      <c r="G88" s="3">
        <v>36.858921161825727</v>
      </c>
      <c r="H88" s="26">
        <v>1</v>
      </c>
      <c r="I88" s="52">
        <v>1</v>
      </c>
      <c r="J88" s="61">
        <f>365/7*10</f>
        <v>521.42857142857144</v>
      </c>
      <c r="K88" s="19">
        <f t="shared" si="2"/>
        <v>7.0688341954186329E-2</v>
      </c>
      <c r="L88" s="26" t="s">
        <v>797</v>
      </c>
      <c r="M88" s="15" t="s">
        <v>666</v>
      </c>
    </row>
    <row r="89" spans="1:13" ht="56.25" x14ac:dyDescent="0.25">
      <c r="A89" s="21" t="s">
        <v>348</v>
      </c>
      <c r="B89" s="21">
        <v>5.4</v>
      </c>
      <c r="C89" s="15" t="s">
        <v>345</v>
      </c>
      <c r="D89" s="22" t="s">
        <v>375</v>
      </c>
      <c r="E89" s="22" t="s">
        <v>376</v>
      </c>
      <c r="F89" s="42" t="s">
        <v>79</v>
      </c>
      <c r="G89" s="3">
        <v>10.275482093663912</v>
      </c>
      <c r="H89" s="26">
        <v>12</v>
      </c>
      <c r="I89" s="43">
        <v>2</v>
      </c>
      <c r="J89" s="61">
        <f>365/7*5</f>
        <v>260.71428571428572</v>
      </c>
      <c r="K89" s="19">
        <f t="shared" si="2"/>
        <v>7.8825616060983442E-2</v>
      </c>
      <c r="L89" s="22" t="s">
        <v>705</v>
      </c>
      <c r="M89" s="15" t="s">
        <v>509</v>
      </c>
    </row>
    <row r="90" spans="1:13" ht="33.75" x14ac:dyDescent="0.25">
      <c r="A90" s="21" t="s">
        <v>348</v>
      </c>
      <c r="B90" s="21">
        <v>5.4</v>
      </c>
      <c r="C90" s="15" t="s">
        <v>345</v>
      </c>
      <c r="D90" s="22" t="s">
        <v>375</v>
      </c>
      <c r="E90" s="22" t="s">
        <v>377</v>
      </c>
      <c r="F90" s="42" t="s">
        <v>79</v>
      </c>
      <c r="G90" s="3">
        <v>5.1377410468319562</v>
      </c>
      <c r="H90" s="26">
        <v>4</v>
      </c>
      <c r="I90" s="43">
        <v>2</v>
      </c>
      <c r="J90" s="61">
        <f>365/7*5</f>
        <v>260.71428571428572</v>
      </c>
      <c r="K90" s="19">
        <f t="shared" si="2"/>
        <v>3.9412808030491721E-2</v>
      </c>
      <c r="L90" s="22" t="s">
        <v>706</v>
      </c>
      <c r="M90" s="26" t="s">
        <v>510</v>
      </c>
    </row>
    <row r="91" spans="1:13" ht="45" x14ac:dyDescent="0.25">
      <c r="A91" s="21" t="s">
        <v>348</v>
      </c>
      <c r="B91" s="21">
        <v>5.4</v>
      </c>
      <c r="C91" s="15" t="s">
        <v>345</v>
      </c>
      <c r="D91" s="22" t="s">
        <v>375</v>
      </c>
      <c r="E91" s="22" t="s">
        <v>378</v>
      </c>
      <c r="F91" s="42" t="s">
        <v>79</v>
      </c>
      <c r="G91" s="3">
        <v>15.41322314049587</v>
      </c>
      <c r="H91" s="26">
        <v>32</v>
      </c>
      <c r="I91" s="43">
        <v>1</v>
      </c>
      <c r="J91" s="61">
        <f>20*(365/7)</f>
        <v>1042.8571428571429</v>
      </c>
      <c r="K91" s="19">
        <f t="shared" si="2"/>
        <v>1.4779803011434394E-2</v>
      </c>
      <c r="L91" s="22" t="s">
        <v>707</v>
      </c>
      <c r="M91" s="9" t="s">
        <v>511</v>
      </c>
    </row>
    <row r="92" spans="1:13" ht="33.75" x14ac:dyDescent="0.25">
      <c r="A92" s="21" t="s">
        <v>348</v>
      </c>
      <c r="B92" s="21">
        <v>5.4</v>
      </c>
      <c r="C92" s="15" t="s">
        <v>345</v>
      </c>
      <c r="D92" s="26" t="s">
        <v>375</v>
      </c>
      <c r="E92" s="26" t="s">
        <v>379</v>
      </c>
      <c r="F92" s="42" t="s">
        <v>21</v>
      </c>
      <c r="G92" s="3">
        <v>2.5688705234159781</v>
      </c>
      <c r="H92" s="26">
        <v>2</v>
      </c>
      <c r="I92" s="43">
        <v>1</v>
      </c>
      <c r="J92" s="116">
        <f>365/7*20</f>
        <v>1042.8571428571429</v>
      </c>
      <c r="K92" s="19">
        <f t="shared" si="2"/>
        <v>2.4633005019057326E-3</v>
      </c>
      <c r="L92" s="26" t="s">
        <v>512</v>
      </c>
      <c r="M92" s="26" t="s">
        <v>513</v>
      </c>
    </row>
    <row r="93" spans="1:13" ht="45" x14ac:dyDescent="0.25">
      <c r="A93" s="21" t="s">
        <v>348</v>
      </c>
      <c r="B93" s="21">
        <v>5.4</v>
      </c>
      <c r="C93" s="15" t="s">
        <v>345</v>
      </c>
      <c r="D93" s="22" t="s">
        <v>375</v>
      </c>
      <c r="E93" s="26" t="s">
        <v>514</v>
      </c>
      <c r="F93" s="42" t="s">
        <v>79</v>
      </c>
      <c r="G93" s="3">
        <v>0.51377410468319562</v>
      </c>
      <c r="H93" s="26">
        <v>1</v>
      </c>
      <c r="I93" s="54">
        <v>8</v>
      </c>
      <c r="J93" s="61">
        <f>365/7*2</f>
        <v>104.28571428571429</v>
      </c>
      <c r="K93" s="19">
        <f t="shared" si="2"/>
        <v>3.9412808030491714E-2</v>
      </c>
      <c r="L93" s="22" t="s">
        <v>708</v>
      </c>
      <c r="M93" s="15" t="s">
        <v>515</v>
      </c>
    </row>
    <row r="94" spans="1:13" ht="45" x14ac:dyDescent="0.25">
      <c r="A94" s="21" t="s">
        <v>348</v>
      </c>
      <c r="B94" s="21">
        <v>5.4</v>
      </c>
      <c r="C94" s="15" t="s">
        <v>345</v>
      </c>
      <c r="D94" s="22" t="s">
        <v>375</v>
      </c>
      <c r="E94" s="26" t="s">
        <v>381</v>
      </c>
      <c r="F94" s="42" t="s">
        <v>79</v>
      </c>
      <c r="G94" s="3">
        <v>6.1652892561983474</v>
      </c>
      <c r="H94" s="26">
        <v>4</v>
      </c>
      <c r="I94" s="54">
        <v>2</v>
      </c>
      <c r="J94" s="61">
        <f>365/7*2</f>
        <v>104.28571428571429</v>
      </c>
      <c r="K94" s="19">
        <f t="shared" si="2"/>
        <v>0.11823842409147516</v>
      </c>
      <c r="L94" s="22" t="s">
        <v>709</v>
      </c>
      <c r="M94" s="15" t="s">
        <v>516</v>
      </c>
    </row>
    <row r="95" spans="1:13" ht="33.75" x14ac:dyDescent="0.25">
      <c r="A95" s="21" t="s">
        <v>348</v>
      </c>
      <c r="B95" s="21">
        <v>5.4</v>
      </c>
      <c r="C95" s="15" t="s">
        <v>345</v>
      </c>
      <c r="D95" s="22" t="s">
        <v>375</v>
      </c>
      <c r="E95" s="26" t="s">
        <v>517</v>
      </c>
      <c r="F95" s="26" t="s">
        <v>27</v>
      </c>
      <c r="G95" s="3">
        <v>4.6239669421487601</v>
      </c>
      <c r="H95" s="26">
        <v>2</v>
      </c>
      <c r="I95" s="43">
        <v>1</v>
      </c>
      <c r="J95" s="117">
        <f>365/7*20</f>
        <v>1042.8571428571429</v>
      </c>
      <c r="K95" s="19">
        <f t="shared" si="2"/>
        <v>4.4339409034303175E-3</v>
      </c>
      <c r="L95" s="22" t="s">
        <v>710</v>
      </c>
      <c r="M95" s="21" t="s">
        <v>382</v>
      </c>
    </row>
    <row r="96" spans="1:13" ht="33.75" x14ac:dyDescent="0.25">
      <c r="A96" s="22" t="s">
        <v>348</v>
      </c>
      <c r="B96" s="1">
        <v>5.4</v>
      </c>
      <c r="C96" s="15" t="s">
        <v>345</v>
      </c>
      <c r="D96" s="22" t="s">
        <v>367</v>
      </c>
      <c r="E96" s="26" t="s">
        <v>518</v>
      </c>
      <c r="F96" s="42" t="s">
        <v>21</v>
      </c>
      <c r="G96" s="3">
        <v>3.5964187327823693</v>
      </c>
      <c r="H96" s="26">
        <v>1</v>
      </c>
      <c r="I96" s="43">
        <v>1</v>
      </c>
      <c r="J96" s="116">
        <f>365/7*20</f>
        <v>1042.8571428571429</v>
      </c>
      <c r="K96" s="19">
        <f t="shared" si="2"/>
        <v>3.4486207026680252E-3</v>
      </c>
      <c r="L96" s="26" t="s">
        <v>711</v>
      </c>
      <c r="M96" s="26" t="s">
        <v>519</v>
      </c>
    </row>
    <row r="97" spans="1:13" ht="45" x14ac:dyDescent="0.25">
      <c r="A97" s="21" t="s">
        <v>348</v>
      </c>
      <c r="B97" s="21">
        <v>5.4</v>
      </c>
      <c r="C97" s="15" t="s">
        <v>345</v>
      </c>
      <c r="D97" s="15" t="s">
        <v>392</v>
      </c>
      <c r="E97" s="15" t="s">
        <v>393</v>
      </c>
      <c r="F97" s="42" t="s">
        <v>79</v>
      </c>
      <c r="G97" s="3">
        <v>61.652892561983478</v>
      </c>
      <c r="H97" s="22">
        <v>5</v>
      </c>
      <c r="I97" s="25">
        <v>1</v>
      </c>
      <c r="J97" s="25">
        <f>365/7*8</f>
        <v>417.14285714285717</v>
      </c>
      <c r="K97" s="19">
        <f t="shared" si="2"/>
        <v>0.14779803011434395</v>
      </c>
      <c r="L97" s="22" t="s">
        <v>720</v>
      </c>
      <c r="M97" s="26" t="s">
        <v>532</v>
      </c>
    </row>
    <row r="98" spans="1:13" ht="22.5" x14ac:dyDescent="0.25">
      <c r="A98" s="21" t="s">
        <v>348</v>
      </c>
      <c r="B98" s="21">
        <v>5.4</v>
      </c>
      <c r="C98" s="15" t="s">
        <v>345</v>
      </c>
      <c r="D98" s="15" t="s">
        <v>392</v>
      </c>
      <c r="E98" s="15" t="s">
        <v>394</v>
      </c>
      <c r="F98" s="22" t="s">
        <v>79</v>
      </c>
      <c r="G98" s="3">
        <v>0</v>
      </c>
      <c r="H98" s="22">
        <v>2</v>
      </c>
      <c r="I98" s="17">
        <v>1</v>
      </c>
      <c r="J98" s="25">
        <f>365/7*8</f>
        <v>417.14285714285717</v>
      </c>
      <c r="K98" s="19">
        <f t="shared" si="2"/>
        <v>0</v>
      </c>
      <c r="L98" s="22" t="s">
        <v>721</v>
      </c>
      <c r="M98" s="22" t="s">
        <v>1455</v>
      </c>
    </row>
    <row r="99" spans="1:13" ht="33.75" x14ac:dyDescent="0.25">
      <c r="A99" s="45" t="s">
        <v>348</v>
      </c>
      <c r="B99" s="45">
        <v>5.4</v>
      </c>
      <c r="C99" s="15" t="s">
        <v>345</v>
      </c>
      <c r="D99" s="22" t="s">
        <v>392</v>
      </c>
      <c r="E99" s="22" t="s">
        <v>395</v>
      </c>
      <c r="F99" s="23" t="s">
        <v>353</v>
      </c>
      <c r="G99" s="3">
        <v>46.239669421487605</v>
      </c>
      <c r="H99" s="22">
        <v>5</v>
      </c>
      <c r="I99" s="18">
        <v>1</v>
      </c>
      <c r="J99" s="25">
        <f>365/7*15</f>
        <v>782.14285714285722</v>
      </c>
      <c r="K99" s="19">
        <f t="shared" si="2"/>
        <v>5.9119212045737571E-2</v>
      </c>
      <c r="L99" s="22" t="s">
        <v>722</v>
      </c>
      <c r="M99" s="15" t="s">
        <v>533</v>
      </c>
    </row>
    <row r="100" spans="1:13" ht="22.5" x14ac:dyDescent="0.25">
      <c r="A100" s="45" t="s">
        <v>348</v>
      </c>
      <c r="B100" s="45">
        <v>5.4</v>
      </c>
      <c r="C100" s="15" t="s">
        <v>345</v>
      </c>
      <c r="D100" s="22" t="s">
        <v>392</v>
      </c>
      <c r="E100" s="26" t="s">
        <v>534</v>
      </c>
      <c r="F100" s="42" t="s">
        <v>27</v>
      </c>
      <c r="G100" s="3">
        <v>6.1652892561983474</v>
      </c>
      <c r="H100" s="26">
        <v>1</v>
      </c>
      <c r="I100" s="52">
        <v>1</v>
      </c>
      <c r="J100" s="61">
        <f>365/7*15</f>
        <v>782.14285714285722</v>
      </c>
      <c r="K100" s="19">
        <f t="shared" si="2"/>
        <v>7.8825616060983431E-3</v>
      </c>
      <c r="L100" s="26" t="s">
        <v>535</v>
      </c>
      <c r="M100" s="56" t="s">
        <v>536</v>
      </c>
    </row>
    <row r="101" spans="1:13" ht="33.75" x14ac:dyDescent="0.25">
      <c r="A101" s="22" t="s">
        <v>348</v>
      </c>
      <c r="B101" s="21">
        <v>5.4</v>
      </c>
      <c r="C101" s="15" t="s">
        <v>345</v>
      </c>
      <c r="D101" s="22" t="s">
        <v>392</v>
      </c>
      <c r="E101" s="26" t="s">
        <v>537</v>
      </c>
      <c r="F101" s="42" t="s">
        <v>79</v>
      </c>
      <c r="G101" s="3">
        <v>1.5413223140495869</v>
      </c>
      <c r="H101" s="26">
        <v>1</v>
      </c>
      <c r="I101" s="52">
        <v>2</v>
      </c>
      <c r="J101" s="61">
        <f>365/7*5</f>
        <v>260.71428571428572</v>
      </c>
      <c r="K101" s="19">
        <f t="shared" ref="K101:K132" si="3">G101*I101/J101</f>
        <v>1.1823842409147516E-2</v>
      </c>
      <c r="L101" s="22" t="s">
        <v>723</v>
      </c>
      <c r="M101" s="15" t="s">
        <v>538</v>
      </c>
    </row>
    <row r="102" spans="1:13" ht="22.5" x14ac:dyDescent="0.25">
      <c r="A102" s="26" t="s">
        <v>348</v>
      </c>
      <c r="B102" s="21">
        <v>5.4</v>
      </c>
      <c r="C102" s="15" t="s">
        <v>345</v>
      </c>
      <c r="D102" s="26" t="s">
        <v>392</v>
      </c>
      <c r="E102" s="26" t="s">
        <v>397</v>
      </c>
      <c r="F102" s="42" t="s">
        <v>79</v>
      </c>
      <c r="G102" s="3">
        <v>1.5413223140495869</v>
      </c>
      <c r="H102" s="26">
        <v>1</v>
      </c>
      <c r="I102" s="52">
        <v>1</v>
      </c>
      <c r="J102" s="61">
        <f>365/7*5</f>
        <v>260.71428571428572</v>
      </c>
      <c r="K102" s="19">
        <f t="shared" si="3"/>
        <v>5.9119212045737578E-3</v>
      </c>
      <c r="L102" s="22" t="s">
        <v>724</v>
      </c>
      <c r="M102" s="15" t="s">
        <v>539</v>
      </c>
    </row>
    <row r="103" spans="1:13" ht="22.5" x14ac:dyDescent="0.25">
      <c r="A103" s="26" t="s">
        <v>348</v>
      </c>
      <c r="B103" s="21">
        <v>5.4</v>
      </c>
      <c r="C103" s="15" t="s">
        <v>345</v>
      </c>
      <c r="D103" s="26" t="s">
        <v>392</v>
      </c>
      <c r="E103" s="26" t="s">
        <v>398</v>
      </c>
      <c r="F103" s="42" t="s">
        <v>79</v>
      </c>
      <c r="G103" s="3">
        <v>2.0550964187327825</v>
      </c>
      <c r="H103" s="26">
        <v>1</v>
      </c>
      <c r="I103" s="52">
        <v>1</v>
      </c>
      <c r="J103" s="61">
        <f>365/7*5</f>
        <v>260.71428571428572</v>
      </c>
      <c r="K103" s="19">
        <f t="shared" si="3"/>
        <v>7.8825616060983431E-3</v>
      </c>
      <c r="L103" s="22" t="s">
        <v>724</v>
      </c>
      <c r="M103" s="15" t="s">
        <v>540</v>
      </c>
    </row>
    <row r="104" spans="1:13" ht="33.75" x14ac:dyDescent="0.25">
      <c r="A104" s="22" t="s">
        <v>348</v>
      </c>
      <c r="B104" s="21">
        <v>5.4</v>
      </c>
      <c r="C104" s="15" t="s">
        <v>345</v>
      </c>
      <c r="D104" s="22" t="s">
        <v>392</v>
      </c>
      <c r="E104" s="22" t="s">
        <v>399</v>
      </c>
      <c r="F104" s="23" t="s">
        <v>79</v>
      </c>
      <c r="G104" s="3">
        <v>1.7982093663911847</v>
      </c>
      <c r="H104" s="22">
        <v>1</v>
      </c>
      <c r="I104" s="18">
        <v>2</v>
      </c>
      <c r="J104" s="25">
        <f>365/7*5</f>
        <v>260.71428571428572</v>
      </c>
      <c r="K104" s="19">
        <f t="shared" si="3"/>
        <v>1.3794482810672101E-2</v>
      </c>
      <c r="L104" s="22" t="s">
        <v>725</v>
      </c>
      <c r="M104" s="15" t="s">
        <v>541</v>
      </c>
    </row>
    <row r="105" spans="1:13" ht="22.5" x14ac:dyDescent="0.25">
      <c r="A105" s="22" t="s">
        <v>348</v>
      </c>
      <c r="B105" s="21">
        <v>5.4</v>
      </c>
      <c r="C105" s="15" t="s">
        <v>345</v>
      </c>
      <c r="D105" s="22" t="s">
        <v>392</v>
      </c>
      <c r="E105" s="26" t="s">
        <v>542</v>
      </c>
      <c r="F105" s="42" t="s">
        <v>79</v>
      </c>
      <c r="G105" s="3">
        <v>1.0275482093663912</v>
      </c>
      <c r="H105" s="26">
        <v>1</v>
      </c>
      <c r="I105" s="52">
        <v>1</v>
      </c>
      <c r="J105" s="61">
        <f>365/7*5</f>
        <v>260.71428571428572</v>
      </c>
      <c r="K105" s="19">
        <f t="shared" si="3"/>
        <v>3.9412808030491716E-3</v>
      </c>
      <c r="L105" s="26" t="s">
        <v>726</v>
      </c>
      <c r="M105" s="15" t="s">
        <v>543</v>
      </c>
    </row>
    <row r="106" spans="1:13" ht="56.25" x14ac:dyDescent="0.25">
      <c r="A106" s="22" t="s">
        <v>348</v>
      </c>
      <c r="B106" s="45">
        <v>5.4</v>
      </c>
      <c r="C106" s="15" t="s">
        <v>345</v>
      </c>
      <c r="D106" s="22" t="s">
        <v>392</v>
      </c>
      <c r="E106" s="22" t="s">
        <v>402</v>
      </c>
      <c r="F106" s="23" t="s">
        <v>359</v>
      </c>
      <c r="G106" s="3">
        <v>3.5964187327823693</v>
      </c>
      <c r="H106" s="22">
        <v>1</v>
      </c>
      <c r="I106" s="18">
        <v>1</v>
      </c>
      <c r="J106" s="25">
        <f>365/7*20</f>
        <v>1042.8571428571429</v>
      </c>
      <c r="K106" s="19">
        <f t="shared" si="3"/>
        <v>3.4486207026680252E-3</v>
      </c>
      <c r="L106" s="22" t="s">
        <v>727</v>
      </c>
      <c r="M106" s="15" t="s">
        <v>403</v>
      </c>
    </row>
    <row r="107" spans="1:13" ht="22.5" x14ac:dyDescent="0.25">
      <c r="A107" s="22" t="s">
        <v>348</v>
      </c>
      <c r="B107" s="45">
        <v>5.4</v>
      </c>
      <c r="C107" s="15" t="s">
        <v>345</v>
      </c>
      <c r="D107" s="22" t="s">
        <v>396</v>
      </c>
      <c r="E107" s="26" t="s">
        <v>400</v>
      </c>
      <c r="F107" s="26" t="s">
        <v>79</v>
      </c>
      <c r="G107" s="3">
        <v>4.8808539944903586</v>
      </c>
      <c r="H107" s="26"/>
      <c r="I107" s="54">
        <v>1</v>
      </c>
      <c r="J107" s="116">
        <f>365/7*35</f>
        <v>1825</v>
      </c>
      <c r="K107" s="19">
        <f t="shared" si="3"/>
        <v>2.6744405449262241E-3</v>
      </c>
      <c r="L107" s="22" t="s">
        <v>728</v>
      </c>
      <c r="M107" s="26" t="s">
        <v>544</v>
      </c>
    </row>
    <row r="108" spans="1:13" ht="22.5" x14ac:dyDescent="0.25">
      <c r="A108" s="26" t="s">
        <v>348</v>
      </c>
      <c r="B108" s="21">
        <v>5.4</v>
      </c>
      <c r="C108" s="15" t="s">
        <v>345</v>
      </c>
      <c r="D108" s="26" t="s">
        <v>392</v>
      </c>
      <c r="E108" s="26" t="s">
        <v>401</v>
      </c>
      <c r="F108" s="26" t="s">
        <v>79</v>
      </c>
      <c r="G108" s="3">
        <v>2.5688705234159781</v>
      </c>
      <c r="H108" s="26"/>
      <c r="I108" s="54">
        <v>1</v>
      </c>
      <c r="J108" s="116">
        <f>365/7*15</f>
        <v>782.14285714285722</v>
      </c>
      <c r="K108" s="19">
        <f t="shared" si="3"/>
        <v>3.2844006692076427E-3</v>
      </c>
      <c r="L108" s="26" t="s">
        <v>729</v>
      </c>
      <c r="M108" s="9" t="s">
        <v>545</v>
      </c>
    </row>
    <row r="109" spans="1:13" ht="33.75" x14ac:dyDescent="0.25">
      <c r="A109" s="22" t="s">
        <v>348</v>
      </c>
      <c r="B109" s="21">
        <v>5.4</v>
      </c>
      <c r="C109" s="15" t="s">
        <v>345</v>
      </c>
      <c r="D109" s="22" t="s">
        <v>392</v>
      </c>
      <c r="E109" s="26" t="s">
        <v>546</v>
      </c>
      <c r="F109" s="26" t="s">
        <v>353</v>
      </c>
      <c r="G109" s="3">
        <v>16.44077134986226</v>
      </c>
      <c r="H109" s="26">
        <v>3</v>
      </c>
      <c r="I109" s="52">
        <v>1</v>
      </c>
      <c r="J109" s="116">
        <f>365/7*35</f>
        <v>1825</v>
      </c>
      <c r="K109" s="19">
        <f t="shared" si="3"/>
        <v>9.0086418355409641E-3</v>
      </c>
      <c r="L109" s="22" t="s">
        <v>730</v>
      </c>
      <c r="M109" s="15" t="s">
        <v>547</v>
      </c>
    </row>
    <row r="110" spans="1:13" ht="22.5" x14ac:dyDescent="0.25">
      <c r="A110" s="22" t="s">
        <v>348</v>
      </c>
      <c r="B110" s="21">
        <v>5.4</v>
      </c>
      <c r="C110" s="15" t="s">
        <v>345</v>
      </c>
      <c r="D110" s="22" t="s">
        <v>392</v>
      </c>
      <c r="E110" s="26" t="s">
        <v>548</v>
      </c>
      <c r="F110" s="26" t="s">
        <v>79</v>
      </c>
      <c r="G110" s="3">
        <v>3.5964187327823693</v>
      </c>
      <c r="H110" s="26">
        <v>1</v>
      </c>
      <c r="I110" s="52">
        <v>1</v>
      </c>
      <c r="J110" s="116">
        <f>365/7*15</f>
        <v>782.14285714285722</v>
      </c>
      <c r="K110" s="19">
        <f t="shared" si="3"/>
        <v>4.5981609368907E-3</v>
      </c>
      <c r="L110" s="22" t="s">
        <v>731</v>
      </c>
      <c r="M110" s="15" t="s">
        <v>549</v>
      </c>
    </row>
    <row r="111" spans="1:13" ht="101.25" x14ac:dyDescent="0.25">
      <c r="A111" s="22" t="s">
        <v>348</v>
      </c>
      <c r="B111" s="21">
        <v>5.4</v>
      </c>
      <c r="C111" s="15" t="s">
        <v>345</v>
      </c>
      <c r="D111" s="22" t="s">
        <v>396</v>
      </c>
      <c r="E111" s="22" t="s">
        <v>404</v>
      </c>
      <c r="F111" s="23" t="s">
        <v>353</v>
      </c>
      <c r="G111" s="3">
        <v>18.495867768595041</v>
      </c>
      <c r="H111" s="22">
        <v>8</v>
      </c>
      <c r="I111" s="18">
        <v>1</v>
      </c>
      <c r="J111" s="25">
        <f>365/7*10</f>
        <v>521.42857142857144</v>
      </c>
      <c r="K111" s="19">
        <f t="shared" si="3"/>
        <v>3.547152722744254E-2</v>
      </c>
      <c r="L111" s="22" t="s">
        <v>732</v>
      </c>
      <c r="M111" s="15" t="s">
        <v>550</v>
      </c>
    </row>
    <row r="112" spans="1:13" ht="22.5" x14ac:dyDescent="0.25">
      <c r="A112" s="22" t="s">
        <v>348</v>
      </c>
      <c r="B112" s="21">
        <v>5.4</v>
      </c>
      <c r="C112" s="15" t="s">
        <v>345</v>
      </c>
      <c r="D112" s="22" t="s">
        <v>396</v>
      </c>
      <c r="E112" s="22" t="s">
        <v>551</v>
      </c>
      <c r="F112" s="23" t="s">
        <v>79</v>
      </c>
      <c r="G112" s="3">
        <v>0.51377410468319562</v>
      </c>
      <c r="H112" s="22">
        <v>1</v>
      </c>
      <c r="I112" s="18">
        <v>3</v>
      </c>
      <c r="J112" s="25">
        <f>365/7*2</f>
        <v>104.28571428571429</v>
      </c>
      <c r="K112" s="19">
        <f t="shared" si="3"/>
        <v>1.4779803011434394E-2</v>
      </c>
      <c r="L112" s="26" t="s">
        <v>733</v>
      </c>
      <c r="M112" s="15" t="s">
        <v>552</v>
      </c>
    </row>
    <row r="113" spans="1:13" ht="33.75" x14ac:dyDescent="0.25">
      <c r="A113" s="22" t="s">
        <v>348</v>
      </c>
      <c r="B113" s="21">
        <v>5.4</v>
      </c>
      <c r="C113" s="15" t="s">
        <v>345</v>
      </c>
      <c r="D113" s="22" t="s">
        <v>396</v>
      </c>
      <c r="E113" s="15" t="s">
        <v>676</v>
      </c>
      <c r="F113" s="15" t="s">
        <v>79</v>
      </c>
      <c r="G113" s="3">
        <v>2.5688705234159781</v>
      </c>
      <c r="H113" s="36">
        <v>1</v>
      </c>
      <c r="I113" s="36">
        <v>2</v>
      </c>
      <c r="J113" s="117">
        <f>365/7*20</f>
        <v>1042.8571428571429</v>
      </c>
      <c r="K113" s="19">
        <f t="shared" si="3"/>
        <v>4.9266010038114651E-3</v>
      </c>
      <c r="L113" s="15" t="s">
        <v>571</v>
      </c>
      <c r="M113" s="15" t="s">
        <v>411</v>
      </c>
    </row>
    <row r="114" spans="1:13" ht="22.5" x14ac:dyDescent="0.25">
      <c r="A114" s="22" t="s">
        <v>348</v>
      </c>
      <c r="B114" s="21">
        <v>5.4</v>
      </c>
      <c r="C114" s="15" t="s">
        <v>345</v>
      </c>
      <c r="D114" s="22" t="s">
        <v>396</v>
      </c>
      <c r="E114" s="22" t="s">
        <v>407</v>
      </c>
      <c r="F114" s="23" t="s">
        <v>79</v>
      </c>
      <c r="G114" s="3">
        <v>3.0826446280991737</v>
      </c>
      <c r="H114" s="22">
        <v>1</v>
      </c>
      <c r="I114" s="18">
        <v>1</v>
      </c>
      <c r="J114" s="25">
        <f>365/7*4</f>
        <v>208.57142857142858</v>
      </c>
      <c r="K114" s="19">
        <f t="shared" si="3"/>
        <v>1.4779803011434394E-2</v>
      </c>
      <c r="L114" s="26" t="s">
        <v>734</v>
      </c>
      <c r="M114" s="15" t="s">
        <v>553</v>
      </c>
    </row>
    <row r="115" spans="1:13" ht="45" x14ac:dyDescent="0.25">
      <c r="A115" s="22" t="s">
        <v>348</v>
      </c>
      <c r="B115" s="21">
        <v>5.4</v>
      </c>
      <c r="C115" s="15" t="s">
        <v>345</v>
      </c>
      <c r="D115" s="22" t="s">
        <v>396</v>
      </c>
      <c r="E115" s="26" t="s">
        <v>554</v>
      </c>
      <c r="F115" s="42" t="s">
        <v>79</v>
      </c>
      <c r="G115" s="3">
        <v>10.275482093663912</v>
      </c>
      <c r="H115" s="26">
        <v>1</v>
      </c>
      <c r="I115" s="52">
        <v>1</v>
      </c>
      <c r="J115" s="61">
        <f>365/7*6</f>
        <v>312.85714285714289</v>
      </c>
      <c r="K115" s="19">
        <f t="shared" si="3"/>
        <v>3.2844006692076426E-2</v>
      </c>
      <c r="L115" s="22" t="s">
        <v>735</v>
      </c>
      <c r="M115" s="15" t="s">
        <v>555</v>
      </c>
    </row>
    <row r="116" spans="1:13" ht="22.5" x14ac:dyDescent="0.25">
      <c r="A116" s="22" t="s">
        <v>348</v>
      </c>
      <c r="B116" s="21">
        <v>5.4</v>
      </c>
      <c r="C116" s="15" t="s">
        <v>345</v>
      </c>
      <c r="D116" s="22" t="s">
        <v>396</v>
      </c>
      <c r="E116" s="26" t="s">
        <v>556</v>
      </c>
      <c r="F116" s="42" t="s">
        <v>79</v>
      </c>
      <c r="G116" s="3">
        <v>0.61652892561983474</v>
      </c>
      <c r="H116" s="26">
        <v>1</v>
      </c>
      <c r="I116" s="26">
        <v>1</v>
      </c>
      <c r="J116" s="116">
        <f>365/7*2</f>
        <v>104.28571428571429</v>
      </c>
      <c r="K116" s="19">
        <f t="shared" si="3"/>
        <v>5.9119212045737578E-3</v>
      </c>
      <c r="L116" s="22" t="s">
        <v>736</v>
      </c>
      <c r="M116" s="15" t="s">
        <v>557</v>
      </c>
    </row>
    <row r="117" spans="1:13" ht="22.5" x14ac:dyDescent="0.25">
      <c r="A117" s="22" t="s">
        <v>348</v>
      </c>
      <c r="B117" s="21">
        <v>5.4</v>
      </c>
      <c r="C117" s="15" t="s">
        <v>345</v>
      </c>
      <c r="D117" s="22" t="s">
        <v>396</v>
      </c>
      <c r="E117" s="26" t="s">
        <v>405</v>
      </c>
      <c r="F117" s="42" t="s">
        <v>79</v>
      </c>
      <c r="G117" s="3">
        <v>4.110192837465565</v>
      </c>
      <c r="H117" s="26">
        <v>1</v>
      </c>
      <c r="I117" s="52">
        <v>1</v>
      </c>
      <c r="J117" s="61">
        <f>365/7*35</f>
        <v>1825</v>
      </c>
      <c r="K117" s="19">
        <f t="shared" si="3"/>
        <v>2.252160458885241E-3</v>
      </c>
      <c r="L117" s="22" t="s">
        <v>737</v>
      </c>
      <c r="M117" s="15" t="s">
        <v>558</v>
      </c>
    </row>
    <row r="118" spans="1:13" ht="33.75" x14ac:dyDescent="0.25">
      <c r="A118" s="22" t="s">
        <v>348</v>
      </c>
      <c r="B118" s="21">
        <v>5.4</v>
      </c>
      <c r="C118" s="15" t="s">
        <v>345</v>
      </c>
      <c r="D118" s="22" t="s">
        <v>396</v>
      </c>
      <c r="E118" s="26" t="s">
        <v>406</v>
      </c>
      <c r="F118" s="26" t="s">
        <v>79</v>
      </c>
      <c r="G118" s="3">
        <v>5.1377410468319562</v>
      </c>
      <c r="H118" s="26">
        <v>1</v>
      </c>
      <c r="I118" s="52">
        <v>1</v>
      </c>
      <c r="J118" s="116">
        <f>365/7*20</f>
        <v>1042.8571428571429</v>
      </c>
      <c r="K118" s="19">
        <f t="shared" si="3"/>
        <v>4.9266010038114651E-3</v>
      </c>
      <c r="L118" s="22" t="s">
        <v>738</v>
      </c>
      <c r="M118" s="15" t="s">
        <v>559</v>
      </c>
    </row>
    <row r="119" spans="1:13" ht="56.25" x14ac:dyDescent="0.25">
      <c r="A119" s="22" t="s">
        <v>348</v>
      </c>
      <c r="B119" s="21">
        <v>5.4</v>
      </c>
      <c r="C119" s="15" t="s">
        <v>345</v>
      </c>
      <c r="D119" s="22" t="s">
        <v>396</v>
      </c>
      <c r="E119" s="26" t="s">
        <v>560</v>
      </c>
      <c r="F119" s="42"/>
      <c r="G119" s="3">
        <v>15.41322314049587</v>
      </c>
      <c r="H119" s="26">
        <v>1</v>
      </c>
      <c r="I119" s="52">
        <v>1</v>
      </c>
      <c r="J119" s="61">
        <f>365/7</f>
        <v>52.142857142857146</v>
      </c>
      <c r="K119" s="19">
        <f t="shared" si="3"/>
        <v>0.2955960602286879</v>
      </c>
      <c r="L119" s="22" t="s">
        <v>561</v>
      </c>
      <c r="M119" s="57"/>
    </row>
    <row r="120" spans="1:13" ht="33.75" x14ac:dyDescent="0.25">
      <c r="A120" s="45" t="s">
        <v>348</v>
      </c>
      <c r="B120" s="45">
        <v>5.4</v>
      </c>
      <c r="C120" s="15" t="s">
        <v>345</v>
      </c>
      <c r="D120" s="22" t="s">
        <v>396</v>
      </c>
      <c r="E120" s="26" t="s">
        <v>562</v>
      </c>
      <c r="F120" s="42" t="s">
        <v>353</v>
      </c>
      <c r="G120" s="3">
        <v>16.44077134986226</v>
      </c>
      <c r="H120" s="26">
        <v>3</v>
      </c>
      <c r="I120" s="52">
        <v>1</v>
      </c>
      <c r="J120" s="61">
        <f>365/7*35</f>
        <v>1825</v>
      </c>
      <c r="K120" s="19">
        <f t="shared" si="3"/>
        <v>9.0086418355409641E-3</v>
      </c>
      <c r="L120" s="22" t="s">
        <v>739</v>
      </c>
      <c r="M120" s="15" t="s">
        <v>563</v>
      </c>
    </row>
    <row r="121" spans="1:13" ht="67.5" x14ac:dyDescent="0.25">
      <c r="A121" s="22" t="s">
        <v>348</v>
      </c>
      <c r="B121" s="45">
        <v>5.4</v>
      </c>
      <c r="C121" s="15" t="s">
        <v>345</v>
      </c>
      <c r="D121" s="22" t="s">
        <v>396</v>
      </c>
      <c r="E121" s="22" t="s">
        <v>564</v>
      </c>
      <c r="F121" s="23" t="s">
        <v>79</v>
      </c>
      <c r="G121" s="3">
        <v>3.0826446280991737</v>
      </c>
      <c r="H121" s="22">
        <v>3</v>
      </c>
      <c r="I121" s="18">
        <v>1</v>
      </c>
      <c r="J121" s="25">
        <f>365/7*5</f>
        <v>260.71428571428572</v>
      </c>
      <c r="K121" s="19">
        <f t="shared" si="3"/>
        <v>1.1823842409147516E-2</v>
      </c>
      <c r="L121" s="22" t="s">
        <v>740</v>
      </c>
      <c r="M121" s="9" t="s">
        <v>565</v>
      </c>
    </row>
    <row r="122" spans="1:13" ht="22.5" x14ac:dyDescent="0.25">
      <c r="A122" s="22" t="s">
        <v>348</v>
      </c>
      <c r="B122" s="45">
        <v>5.4</v>
      </c>
      <c r="C122" s="15" t="s">
        <v>345</v>
      </c>
      <c r="D122" s="22" t="s">
        <v>396</v>
      </c>
      <c r="E122" s="26" t="s">
        <v>429</v>
      </c>
      <c r="F122" s="42" t="s">
        <v>359</v>
      </c>
      <c r="G122" s="3">
        <v>12.330578512396695</v>
      </c>
      <c r="H122" s="26">
        <v>1</v>
      </c>
      <c r="I122" s="26">
        <v>1</v>
      </c>
      <c r="J122" s="116">
        <f>365/7*5</f>
        <v>260.71428571428572</v>
      </c>
      <c r="K122" s="19">
        <f t="shared" si="3"/>
        <v>4.7295369636590062E-2</v>
      </c>
      <c r="L122" s="26" t="s">
        <v>741</v>
      </c>
      <c r="M122" s="15" t="s">
        <v>566</v>
      </c>
    </row>
    <row r="123" spans="1:13" ht="33.75" x14ac:dyDescent="0.25">
      <c r="A123" s="22" t="s">
        <v>348</v>
      </c>
      <c r="B123" s="1">
        <v>5.4</v>
      </c>
      <c r="C123" s="15" t="s">
        <v>345</v>
      </c>
      <c r="D123" s="22" t="s">
        <v>396</v>
      </c>
      <c r="E123" s="22" t="s">
        <v>364</v>
      </c>
      <c r="F123" s="42" t="s">
        <v>353</v>
      </c>
      <c r="G123" s="3">
        <v>6.1652892561983474</v>
      </c>
      <c r="H123" s="26">
        <v>1</v>
      </c>
      <c r="I123" s="52">
        <v>1</v>
      </c>
      <c r="J123" s="61">
        <f>365/7*15</f>
        <v>782.14285714285722</v>
      </c>
      <c r="K123" s="19">
        <f t="shared" si="3"/>
        <v>7.8825616060983431E-3</v>
      </c>
      <c r="L123" s="22" t="s">
        <v>742</v>
      </c>
      <c r="M123" s="15" t="s">
        <v>567</v>
      </c>
    </row>
    <row r="124" spans="1:13" ht="22.5" x14ac:dyDescent="0.25">
      <c r="A124" s="45" t="s">
        <v>348</v>
      </c>
      <c r="B124" s="45">
        <v>5.4</v>
      </c>
      <c r="C124" s="15" t="s">
        <v>345</v>
      </c>
      <c r="D124" s="22" t="s">
        <v>396</v>
      </c>
      <c r="E124" s="22" t="s">
        <v>412</v>
      </c>
      <c r="F124" s="23" t="s">
        <v>79</v>
      </c>
      <c r="G124" s="3">
        <v>1.7468319559228651</v>
      </c>
      <c r="H124" s="22">
        <v>1</v>
      </c>
      <c r="I124" s="18">
        <v>1</v>
      </c>
      <c r="J124" s="25">
        <f>365/7*2</f>
        <v>104.28571428571429</v>
      </c>
      <c r="K124" s="19">
        <f t="shared" si="3"/>
        <v>1.675044341295898E-2</v>
      </c>
      <c r="L124" s="22" t="s">
        <v>744</v>
      </c>
      <c r="M124" s="15" t="s">
        <v>413</v>
      </c>
    </row>
    <row r="125" spans="1:13" ht="22.5" x14ac:dyDescent="0.25">
      <c r="A125" s="45" t="s">
        <v>348</v>
      </c>
      <c r="B125" s="1">
        <v>5.4</v>
      </c>
      <c r="C125" s="15" t="s">
        <v>345</v>
      </c>
      <c r="D125" s="22" t="s">
        <v>396</v>
      </c>
      <c r="E125" s="22" t="s">
        <v>414</v>
      </c>
      <c r="F125" s="23" t="s">
        <v>79</v>
      </c>
      <c r="G125" s="3">
        <v>1.7468319559228651</v>
      </c>
      <c r="H125" s="22">
        <v>1</v>
      </c>
      <c r="I125" s="18">
        <v>1</v>
      </c>
      <c r="J125" s="25">
        <f>365/7*2</f>
        <v>104.28571428571429</v>
      </c>
      <c r="K125" s="19">
        <f t="shared" si="3"/>
        <v>1.675044341295898E-2</v>
      </c>
      <c r="L125" s="22" t="s">
        <v>745</v>
      </c>
      <c r="M125" s="15" t="s">
        <v>415</v>
      </c>
    </row>
    <row r="126" spans="1:13" ht="45" x14ac:dyDescent="0.25">
      <c r="A126" s="21" t="s">
        <v>348</v>
      </c>
      <c r="B126" s="21">
        <v>5.4</v>
      </c>
      <c r="C126" s="15" t="s">
        <v>345</v>
      </c>
      <c r="D126" s="22" t="s">
        <v>396</v>
      </c>
      <c r="E126" s="22" t="s">
        <v>569</v>
      </c>
      <c r="F126" s="23" t="s">
        <v>221</v>
      </c>
      <c r="G126" s="3">
        <v>8.2101101928374653</v>
      </c>
      <c r="H126" s="22">
        <v>17</v>
      </c>
      <c r="I126" s="18">
        <v>1</v>
      </c>
      <c r="J126" s="25">
        <f>365/7*5</f>
        <v>260.71428571428572</v>
      </c>
      <c r="K126" s="19">
        <f t="shared" si="3"/>
        <v>3.149083361636288E-2</v>
      </c>
      <c r="L126" s="22" t="s">
        <v>746</v>
      </c>
      <c r="M126" s="15" t="s">
        <v>570</v>
      </c>
    </row>
    <row r="127" spans="1:13" ht="45" x14ac:dyDescent="0.25">
      <c r="A127" s="21" t="s">
        <v>348</v>
      </c>
      <c r="B127" s="1">
        <v>5.4</v>
      </c>
      <c r="C127" s="15" t="s">
        <v>345</v>
      </c>
      <c r="D127" s="22" t="s">
        <v>396</v>
      </c>
      <c r="E127" s="22" t="s">
        <v>408</v>
      </c>
      <c r="F127" s="23" t="s">
        <v>355</v>
      </c>
      <c r="G127" s="3">
        <v>10.778980716253445</v>
      </c>
      <c r="H127" s="22">
        <v>3</v>
      </c>
      <c r="I127" s="18">
        <v>1</v>
      </c>
      <c r="J127" s="25">
        <f>365/7*10</f>
        <v>521.42857142857144</v>
      </c>
      <c r="K127" s="19">
        <f t="shared" si="3"/>
        <v>2.0672017811992908E-2</v>
      </c>
      <c r="L127" s="22" t="s">
        <v>747</v>
      </c>
      <c r="M127" s="15" t="s">
        <v>572</v>
      </c>
    </row>
    <row r="128" spans="1:13" ht="45" x14ac:dyDescent="0.25">
      <c r="A128" s="22" t="s">
        <v>348</v>
      </c>
      <c r="B128" s="1">
        <v>5.4</v>
      </c>
      <c r="C128" s="15" t="s">
        <v>345</v>
      </c>
      <c r="D128" s="22" t="s">
        <v>421</v>
      </c>
      <c r="E128" s="22" t="s">
        <v>573</v>
      </c>
      <c r="F128" s="23" t="s">
        <v>355</v>
      </c>
      <c r="G128" s="3">
        <v>5.1274655647382925</v>
      </c>
      <c r="H128" s="22">
        <v>1</v>
      </c>
      <c r="I128" s="18">
        <v>1</v>
      </c>
      <c r="J128" s="25">
        <f>365/7*10</f>
        <v>521.42857142857144</v>
      </c>
      <c r="K128" s="19">
        <f t="shared" si="3"/>
        <v>9.8334956036076841E-3</v>
      </c>
      <c r="L128" s="26" t="s">
        <v>748</v>
      </c>
      <c r="M128" s="15" t="s">
        <v>574</v>
      </c>
    </row>
    <row r="129" spans="1:13" ht="33.75" x14ac:dyDescent="0.25">
      <c r="A129" s="22" t="s">
        <v>348</v>
      </c>
      <c r="B129" s="45">
        <v>5.4</v>
      </c>
      <c r="C129" s="15" t="s">
        <v>345</v>
      </c>
      <c r="D129" s="22" t="s">
        <v>416</v>
      </c>
      <c r="E129" s="22" t="s">
        <v>579</v>
      </c>
      <c r="F129" s="23" t="s">
        <v>27</v>
      </c>
      <c r="G129" s="3">
        <v>21.578512396694215</v>
      </c>
      <c r="H129" s="22">
        <v>1</v>
      </c>
      <c r="I129" s="22">
        <v>1</v>
      </c>
      <c r="J129" s="25">
        <f>365/7*15</f>
        <v>782.14285714285722</v>
      </c>
      <c r="K129" s="19">
        <f t="shared" si="3"/>
        <v>2.7588965621344198E-2</v>
      </c>
      <c r="L129" s="22" t="s">
        <v>751</v>
      </c>
      <c r="M129" s="21" t="s">
        <v>580</v>
      </c>
    </row>
    <row r="130" spans="1:13" ht="45" x14ac:dyDescent="0.25">
      <c r="A130" s="26" t="s">
        <v>348</v>
      </c>
      <c r="B130" s="45">
        <v>5.4</v>
      </c>
      <c r="C130" s="15" t="s">
        <v>345</v>
      </c>
      <c r="D130" s="26" t="s">
        <v>416</v>
      </c>
      <c r="E130" s="22" t="s">
        <v>581</v>
      </c>
      <c r="F130" s="23" t="s">
        <v>355</v>
      </c>
      <c r="G130" s="3">
        <v>7.182561983471075</v>
      </c>
      <c r="H130" s="22">
        <v>2</v>
      </c>
      <c r="I130" s="18">
        <v>2</v>
      </c>
      <c r="J130" s="25">
        <f>365/7*30</f>
        <v>1564.2857142857144</v>
      </c>
      <c r="K130" s="19">
        <f t="shared" si="3"/>
        <v>9.1831842711045698E-3</v>
      </c>
      <c r="L130" s="26" t="s">
        <v>752</v>
      </c>
      <c r="M130" s="15" t="s">
        <v>582</v>
      </c>
    </row>
    <row r="131" spans="1:13" ht="45" x14ac:dyDescent="0.25">
      <c r="A131" s="45" t="s">
        <v>348</v>
      </c>
      <c r="B131" s="45">
        <v>5.4</v>
      </c>
      <c r="C131" s="15" t="s">
        <v>345</v>
      </c>
      <c r="D131" s="22" t="s">
        <v>416</v>
      </c>
      <c r="E131" s="22" t="s">
        <v>419</v>
      </c>
      <c r="F131" s="23" t="s">
        <v>353</v>
      </c>
      <c r="G131" s="3">
        <v>20.550964187327825</v>
      </c>
      <c r="H131" s="22">
        <v>1</v>
      </c>
      <c r="I131" s="18">
        <v>1</v>
      </c>
      <c r="J131" s="25">
        <f>365/7*15</f>
        <v>782.14285714285722</v>
      </c>
      <c r="K131" s="19">
        <f t="shared" si="3"/>
        <v>2.6275205353661141E-2</v>
      </c>
      <c r="L131" s="22" t="s">
        <v>754</v>
      </c>
      <c r="M131" s="15" t="s">
        <v>584</v>
      </c>
    </row>
    <row r="132" spans="1:13" ht="22.5" x14ac:dyDescent="0.25">
      <c r="A132" s="45" t="s">
        <v>348</v>
      </c>
      <c r="B132" s="45">
        <v>5.4</v>
      </c>
      <c r="C132" s="15" t="s">
        <v>345</v>
      </c>
      <c r="D132" s="26" t="s">
        <v>416</v>
      </c>
      <c r="E132" s="32" t="s">
        <v>420</v>
      </c>
      <c r="F132" s="33" t="s">
        <v>353</v>
      </c>
      <c r="G132" s="3">
        <v>6.1652892561983474</v>
      </c>
      <c r="H132" s="52">
        <v>1</v>
      </c>
      <c r="I132" s="52">
        <v>1</v>
      </c>
      <c r="J132" s="116">
        <f>365/7*2</f>
        <v>104.28571428571429</v>
      </c>
      <c r="K132" s="19">
        <f t="shared" si="3"/>
        <v>5.9119212045737578E-2</v>
      </c>
      <c r="L132" s="26" t="s">
        <v>755</v>
      </c>
      <c r="M132" s="58" t="s">
        <v>585</v>
      </c>
    </row>
    <row r="133" spans="1:13" ht="33.75" x14ac:dyDescent="0.25">
      <c r="A133" s="21" t="s">
        <v>348</v>
      </c>
      <c r="B133" s="21">
        <v>5.4</v>
      </c>
      <c r="C133" s="15" t="s">
        <v>345</v>
      </c>
      <c r="D133" s="26" t="s">
        <v>441</v>
      </c>
      <c r="E133" s="26" t="s">
        <v>627</v>
      </c>
      <c r="F133" s="42" t="s">
        <v>353</v>
      </c>
      <c r="G133" s="3">
        <v>6.1652892561983474</v>
      </c>
      <c r="H133" s="26">
        <v>1</v>
      </c>
      <c r="I133" s="52">
        <v>1</v>
      </c>
      <c r="J133" s="116">
        <f>365/7*10</f>
        <v>521.42857142857144</v>
      </c>
      <c r="K133" s="19">
        <f t="shared" ref="K133:K164" si="4">G133*I133/J133</f>
        <v>1.1823842409147516E-2</v>
      </c>
      <c r="L133" s="26" t="s">
        <v>628</v>
      </c>
      <c r="M133" s="15" t="s">
        <v>629</v>
      </c>
    </row>
    <row r="134" spans="1:13" ht="45" x14ac:dyDescent="0.25">
      <c r="A134" s="26" t="s">
        <v>348</v>
      </c>
      <c r="B134" s="32">
        <v>5.4</v>
      </c>
      <c r="C134" s="15" t="s">
        <v>345</v>
      </c>
      <c r="D134" s="15" t="s">
        <v>441</v>
      </c>
      <c r="E134" s="15" t="s">
        <v>364</v>
      </c>
      <c r="F134" s="26" t="s">
        <v>27</v>
      </c>
      <c r="G134" s="3">
        <v>5.6515151515151523</v>
      </c>
      <c r="H134" s="26">
        <v>1</v>
      </c>
      <c r="I134" s="52">
        <v>1</v>
      </c>
      <c r="J134" s="116">
        <f>365/7*5</f>
        <v>260.71428571428572</v>
      </c>
      <c r="K134" s="19">
        <f t="shared" si="4"/>
        <v>2.1677044416770447E-2</v>
      </c>
      <c r="L134" s="26" t="s">
        <v>636</v>
      </c>
      <c r="M134" s="59" t="s">
        <v>637</v>
      </c>
    </row>
    <row r="135" spans="1:13" ht="33.75" x14ac:dyDescent="0.25">
      <c r="A135" s="21" t="s">
        <v>348</v>
      </c>
      <c r="B135" s="21">
        <v>5.5</v>
      </c>
      <c r="C135" s="15" t="s">
        <v>345</v>
      </c>
      <c r="D135" s="15" t="s">
        <v>349</v>
      </c>
      <c r="E135" s="15" t="s">
        <v>351</v>
      </c>
      <c r="F135" s="15" t="s">
        <v>27</v>
      </c>
      <c r="G135" s="3">
        <v>4.4661671207992741</v>
      </c>
      <c r="H135" s="36">
        <v>1</v>
      </c>
      <c r="I135" s="37">
        <v>1</v>
      </c>
      <c r="J135" s="117">
        <f>365/7*2</f>
        <v>104.28571428571429</v>
      </c>
      <c r="K135" s="19">
        <f t="shared" si="4"/>
        <v>4.2826260062458793E-2</v>
      </c>
      <c r="L135" s="15" t="s">
        <v>477</v>
      </c>
      <c r="M135" s="46" t="s">
        <v>478</v>
      </c>
    </row>
    <row r="136" spans="1:13" ht="45" x14ac:dyDescent="0.25">
      <c r="A136" s="21" t="s">
        <v>348</v>
      </c>
      <c r="B136" s="21">
        <v>5.5</v>
      </c>
      <c r="C136" s="15" t="s">
        <v>345</v>
      </c>
      <c r="D136" s="15" t="s">
        <v>349</v>
      </c>
      <c r="E136" s="15" t="s">
        <v>479</v>
      </c>
      <c r="F136" s="15" t="s">
        <v>681</v>
      </c>
      <c r="G136" s="3">
        <v>15.762942779291555</v>
      </c>
      <c r="H136" s="36">
        <v>6</v>
      </c>
      <c r="I136" s="37">
        <v>1</v>
      </c>
      <c r="J136" s="117">
        <f>365/7*20</f>
        <v>1042.8571428571429</v>
      </c>
      <c r="K136" s="19">
        <f t="shared" si="4"/>
        <v>1.5115150610279572E-2</v>
      </c>
      <c r="L136" s="15" t="s">
        <v>682</v>
      </c>
      <c r="M136" s="9" t="s">
        <v>683</v>
      </c>
    </row>
    <row r="137" spans="1:13" ht="33.75" x14ac:dyDescent="0.25">
      <c r="A137" s="21" t="s">
        <v>348</v>
      </c>
      <c r="B137" s="21">
        <v>5.5</v>
      </c>
      <c r="C137" s="15" t="s">
        <v>345</v>
      </c>
      <c r="D137" s="15" t="s">
        <v>356</v>
      </c>
      <c r="E137" s="15" t="s">
        <v>351</v>
      </c>
      <c r="F137" s="15" t="s">
        <v>27</v>
      </c>
      <c r="G137" s="3">
        <v>4.4661671207992741</v>
      </c>
      <c r="H137" s="36">
        <v>1</v>
      </c>
      <c r="I137" s="37">
        <v>1</v>
      </c>
      <c r="J137" s="117">
        <f>365/7*2</f>
        <v>104.28571428571429</v>
      </c>
      <c r="K137" s="19">
        <f t="shared" si="4"/>
        <v>4.2826260062458793E-2</v>
      </c>
      <c r="L137" s="15" t="s">
        <v>477</v>
      </c>
      <c r="M137" s="9" t="s">
        <v>478</v>
      </c>
    </row>
    <row r="138" spans="1:13" ht="33.75" x14ac:dyDescent="0.25">
      <c r="A138" s="21" t="s">
        <v>348</v>
      </c>
      <c r="B138" s="21">
        <v>5.5</v>
      </c>
      <c r="C138" s="15" t="s">
        <v>345</v>
      </c>
      <c r="D138" s="15" t="s">
        <v>356</v>
      </c>
      <c r="E138" s="15" t="s">
        <v>358</v>
      </c>
      <c r="F138" s="15" t="s">
        <v>27</v>
      </c>
      <c r="G138" s="3">
        <v>25.220708446866489</v>
      </c>
      <c r="H138" s="36">
        <v>1</v>
      </c>
      <c r="I138" s="36">
        <v>1</v>
      </c>
      <c r="J138" s="117">
        <f>365/7*20</f>
        <v>1042.8571428571429</v>
      </c>
      <c r="K138" s="19">
        <f t="shared" si="4"/>
        <v>2.4184240976447318E-2</v>
      </c>
      <c r="L138" s="15" t="s">
        <v>484</v>
      </c>
      <c r="M138" s="9" t="s">
        <v>485</v>
      </c>
    </row>
    <row r="139" spans="1:13" ht="22.5" x14ac:dyDescent="0.25">
      <c r="A139" s="21" t="s">
        <v>348</v>
      </c>
      <c r="B139" s="21">
        <v>5.5</v>
      </c>
      <c r="C139" s="15" t="s">
        <v>345</v>
      </c>
      <c r="D139" s="15" t="s">
        <v>356</v>
      </c>
      <c r="E139" s="15" t="s">
        <v>360</v>
      </c>
      <c r="F139" s="15" t="s">
        <v>27</v>
      </c>
      <c r="G139" s="3">
        <v>1.5762942779291556</v>
      </c>
      <c r="H139" s="36">
        <v>1</v>
      </c>
      <c r="I139" s="36">
        <v>1</v>
      </c>
      <c r="J139" s="117">
        <f>365/7*7</f>
        <v>365</v>
      </c>
      <c r="K139" s="19">
        <f t="shared" si="4"/>
        <v>4.318614460079878E-3</v>
      </c>
      <c r="L139" s="15" t="s">
        <v>686</v>
      </c>
      <c r="M139" s="15" t="s">
        <v>361</v>
      </c>
    </row>
    <row r="140" spans="1:13" ht="45" x14ac:dyDescent="0.25">
      <c r="A140" s="21" t="s">
        <v>348</v>
      </c>
      <c r="B140" s="21">
        <v>5.5</v>
      </c>
      <c r="C140" s="15" t="s">
        <v>345</v>
      </c>
      <c r="D140" s="15" t="s">
        <v>356</v>
      </c>
      <c r="E140" s="26" t="s">
        <v>494</v>
      </c>
      <c r="F140" s="23" t="s">
        <v>355</v>
      </c>
      <c r="G140" s="3">
        <v>42.024005449591286</v>
      </c>
      <c r="H140" s="22">
        <v>1</v>
      </c>
      <c r="I140" s="17">
        <v>1</v>
      </c>
      <c r="J140" s="25">
        <f>365/7*10</f>
        <v>521.42857142857144</v>
      </c>
      <c r="K140" s="19">
        <f t="shared" si="4"/>
        <v>8.0593983054010679E-2</v>
      </c>
      <c r="L140" s="22" t="s">
        <v>695</v>
      </c>
      <c r="M140" s="15" t="s">
        <v>495</v>
      </c>
    </row>
    <row r="141" spans="1:13" ht="33.75" x14ac:dyDescent="0.25">
      <c r="A141" s="21" t="s">
        <v>348</v>
      </c>
      <c r="B141" s="21">
        <v>5.5</v>
      </c>
      <c r="C141" s="15" t="s">
        <v>345</v>
      </c>
      <c r="D141" s="44" t="s">
        <v>367</v>
      </c>
      <c r="E141" s="15" t="s">
        <v>351</v>
      </c>
      <c r="F141" s="15" t="s">
        <v>27</v>
      </c>
      <c r="G141" s="3">
        <v>4.4661671207992741</v>
      </c>
      <c r="H141" s="36">
        <v>1</v>
      </c>
      <c r="I141" s="37">
        <v>1</v>
      </c>
      <c r="J141" s="117">
        <f>365/7*2</f>
        <v>104.28571428571429</v>
      </c>
      <c r="K141" s="19">
        <f t="shared" si="4"/>
        <v>4.2826260062458793E-2</v>
      </c>
      <c r="L141" s="15" t="s">
        <v>477</v>
      </c>
      <c r="M141" s="46" t="s">
        <v>478</v>
      </c>
    </row>
    <row r="142" spans="1:13" ht="33.75" x14ac:dyDescent="0.25">
      <c r="A142" s="21" t="s">
        <v>348</v>
      </c>
      <c r="B142" s="21">
        <v>5.5</v>
      </c>
      <c r="C142" s="15" t="s">
        <v>345</v>
      </c>
      <c r="D142" s="44" t="s">
        <v>367</v>
      </c>
      <c r="E142" s="15" t="s">
        <v>358</v>
      </c>
      <c r="F142" s="15" t="s">
        <v>27</v>
      </c>
      <c r="G142" s="3">
        <v>25.220708446866489</v>
      </c>
      <c r="H142" s="36">
        <v>1</v>
      </c>
      <c r="I142" s="36">
        <v>1</v>
      </c>
      <c r="J142" s="117">
        <f>365/7*20</f>
        <v>1042.8571428571429</v>
      </c>
      <c r="K142" s="19">
        <f t="shared" si="4"/>
        <v>2.4184240976447318E-2</v>
      </c>
      <c r="L142" s="15" t="s">
        <v>484</v>
      </c>
      <c r="M142" s="46" t="s">
        <v>485</v>
      </c>
    </row>
    <row r="143" spans="1:13" ht="22.5" x14ac:dyDescent="0.25">
      <c r="A143" s="21" t="s">
        <v>348</v>
      </c>
      <c r="B143" s="21">
        <v>5.5</v>
      </c>
      <c r="C143" s="15" t="s">
        <v>345</v>
      </c>
      <c r="D143" s="15" t="s">
        <v>367</v>
      </c>
      <c r="E143" s="15" t="s">
        <v>360</v>
      </c>
      <c r="F143" s="15" t="s">
        <v>27</v>
      </c>
      <c r="G143" s="3">
        <v>1.5762942779291556</v>
      </c>
      <c r="H143" s="36">
        <v>1</v>
      </c>
      <c r="I143" s="36">
        <v>1</v>
      </c>
      <c r="J143" s="117">
        <f>365/7*7</f>
        <v>365</v>
      </c>
      <c r="K143" s="19">
        <f t="shared" si="4"/>
        <v>4.318614460079878E-3</v>
      </c>
      <c r="L143" s="15" t="s">
        <v>686</v>
      </c>
      <c r="M143" s="15" t="s">
        <v>361</v>
      </c>
    </row>
    <row r="144" spans="1:13" ht="33.75" x14ac:dyDescent="0.25">
      <c r="A144" s="21" t="s">
        <v>348</v>
      </c>
      <c r="B144" s="21">
        <v>5.5</v>
      </c>
      <c r="C144" s="15" t="s">
        <v>345</v>
      </c>
      <c r="D144" s="44" t="s">
        <v>372</v>
      </c>
      <c r="E144" s="15" t="s">
        <v>351</v>
      </c>
      <c r="F144" s="15" t="s">
        <v>27</v>
      </c>
      <c r="G144" s="3">
        <v>4.4661671207992741</v>
      </c>
      <c r="H144" s="36">
        <v>1</v>
      </c>
      <c r="I144" s="37">
        <v>1</v>
      </c>
      <c r="J144" s="117">
        <f>365/7*2</f>
        <v>104.28571428571429</v>
      </c>
      <c r="K144" s="19">
        <f t="shared" si="4"/>
        <v>4.2826260062458793E-2</v>
      </c>
      <c r="L144" s="15" t="s">
        <v>507</v>
      </c>
      <c r="M144" s="46" t="s">
        <v>478</v>
      </c>
    </row>
    <row r="145" spans="1:13" ht="22.5" x14ac:dyDescent="0.25">
      <c r="A145" s="21" t="s">
        <v>348</v>
      </c>
      <c r="B145" s="21">
        <v>5.5</v>
      </c>
      <c r="C145" s="15" t="s">
        <v>345</v>
      </c>
      <c r="D145" s="26" t="s">
        <v>610</v>
      </c>
      <c r="E145" s="26" t="s">
        <v>611</v>
      </c>
      <c r="F145" s="42" t="s">
        <v>353</v>
      </c>
      <c r="G145" s="3">
        <v>17.864668483197097</v>
      </c>
      <c r="H145" s="26">
        <v>40</v>
      </c>
      <c r="I145" s="26">
        <v>1</v>
      </c>
      <c r="J145" s="116">
        <f>365/7*20</f>
        <v>1042.8571428571429</v>
      </c>
      <c r="K145" s="19">
        <f t="shared" si="4"/>
        <v>1.7130504024983517E-2</v>
      </c>
      <c r="L145" s="26" t="s">
        <v>612</v>
      </c>
      <c r="M145" s="57" t="s">
        <v>613</v>
      </c>
    </row>
    <row r="146" spans="1:13" ht="33.75" x14ac:dyDescent="0.25">
      <c r="A146" s="21" t="s">
        <v>348</v>
      </c>
      <c r="B146" s="21">
        <v>5.5</v>
      </c>
      <c r="C146" s="15" t="s">
        <v>345</v>
      </c>
      <c r="D146" s="15" t="s">
        <v>441</v>
      </c>
      <c r="E146" s="15" t="s">
        <v>351</v>
      </c>
      <c r="F146" s="15" t="s">
        <v>27</v>
      </c>
      <c r="G146" s="3">
        <v>4.4661671207992741</v>
      </c>
      <c r="H146" s="36">
        <v>1</v>
      </c>
      <c r="I146" s="37">
        <v>1</v>
      </c>
      <c r="J146" s="117">
        <f>365/7*2</f>
        <v>104.28571428571429</v>
      </c>
      <c r="K146" s="19">
        <f t="shared" si="4"/>
        <v>4.2826260062458793E-2</v>
      </c>
      <c r="L146" s="15" t="s">
        <v>507</v>
      </c>
      <c r="M146" s="46" t="s">
        <v>478</v>
      </c>
    </row>
    <row r="147" spans="1:13" ht="33.75" x14ac:dyDescent="0.25">
      <c r="A147" s="21" t="s">
        <v>348</v>
      </c>
      <c r="B147" s="21">
        <v>5.5</v>
      </c>
      <c r="C147" s="15" t="s">
        <v>345</v>
      </c>
      <c r="D147" s="15" t="s">
        <v>781</v>
      </c>
      <c r="E147" s="15" t="s">
        <v>358</v>
      </c>
      <c r="F147" s="15" t="s">
        <v>27</v>
      </c>
      <c r="G147" s="3">
        <v>25.220708446866489</v>
      </c>
      <c r="H147" s="36">
        <v>1</v>
      </c>
      <c r="I147" s="36">
        <v>1</v>
      </c>
      <c r="J147" s="117">
        <f>365/7*20</f>
        <v>1042.8571428571429</v>
      </c>
      <c r="K147" s="19">
        <f t="shared" si="4"/>
        <v>2.4184240976447318E-2</v>
      </c>
      <c r="L147" s="15" t="s">
        <v>484</v>
      </c>
      <c r="M147" s="9" t="s">
        <v>485</v>
      </c>
    </row>
    <row r="148" spans="1:13" ht="22.5" x14ac:dyDescent="0.25">
      <c r="A148" s="21" t="s">
        <v>348</v>
      </c>
      <c r="B148" s="21">
        <v>5.5</v>
      </c>
      <c r="C148" s="15" t="s">
        <v>345</v>
      </c>
      <c r="D148" s="15" t="s">
        <v>781</v>
      </c>
      <c r="E148" s="15" t="s">
        <v>360</v>
      </c>
      <c r="F148" s="15" t="s">
        <v>27</v>
      </c>
      <c r="G148" s="3">
        <v>1.5762942779291556</v>
      </c>
      <c r="H148" s="36">
        <v>1</v>
      </c>
      <c r="I148" s="36">
        <v>1</v>
      </c>
      <c r="J148" s="117">
        <f>365/7*7</f>
        <v>365</v>
      </c>
      <c r="K148" s="19">
        <f t="shared" si="4"/>
        <v>4.318614460079878E-3</v>
      </c>
      <c r="L148" s="15" t="s">
        <v>686</v>
      </c>
      <c r="M148" s="15" t="s">
        <v>361</v>
      </c>
    </row>
    <row r="149" spans="1:13" ht="33.75" x14ac:dyDescent="0.25">
      <c r="A149" s="21" t="s">
        <v>348</v>
      </c>
      <c r="B149" s="21">
        <v>5.5</v>
      </c>
      <c r="C149" s="15" t="s">
        <v>345</v>
      </c>
      <c r="D149" s="15" t="s">
        <v>781</v>
      </c>
      <c r="E149" s="15" t="s">
        <v>351</v>
      </c>
      <c r="F149" s="15" t="s">
        <v>27</v>
      </c>
      <c r="G149" s="3">
        <v>4.4661671207992741</v>
      </c>
      <c r="H149" s="36">
        <v>1</v>
      </c>
      <c r="I149" s="37">
        <v>1</v>
      </c>
      <c r="J149" s="117">
        <f>365/7*2</f>
        <v>104.28571428571429</v>
      </c>
      <c r="K149" s="19">
        <f t="shared" si="4"/>
        <v>4.2826260062458793E-2</v>
      </c>
      <c r="L149" s="15" t="s">
        <v>477</v>
      </c>
      <c r="M149" s="46" t="s">
        <v>478</v>
      </c>
    </row>
    <row r="150" spans="1:13" ht="33.75" x14ac:dyDescent="0.25">
      <c r="A150" s="21" t="s">
        <v>348</v>
      </c>
      <c r="B150" s="21">
        <v>5.5</v>
      </c>
      <c r="C150" s="15" t="s">
        <v>345</v>
      </c>
      <c r="D150" s="15" t="s">
        <v>798</v>
      </c>
      <c r="E150" s="15" t="s">
        <v>351</v>
      </c>
      <c r="F150" s="15" t="s">
        <v>27</v>
      </c>
      <c r="G150" s="3">
        <v>4.4661671207992741</v>
      </c>
      <c r="H150" s="36">
        <v>1</v>
      </c>
      <c r="I150" s="37">
        <v>1</v>
      </c>
      <c r="J150" s="117">
        <f>365/7*2</f>
        <v>104.28571428571429</v>
      </c>
      <c r="K150" s="19">
        <f t="shared" si="4"/>
        <v>4.2826260062458793E-2</v>
      </c>
      <c r="L150" s="15" t="s">
        <v>477</v>
      </c>
      <c r="M150" s="46" t="s">
        <v>478</v>
      </c>
    </row>
    <row r="151" spans="1:13" ht="33.75" x14ac:dyDescent="0.25">
      <c r="A151" s="21" t="s">
        <v>348</v>
      </c>
      <c r="B151" s="21">
        <v>5.5</v>
      </c>
      <c r="C151" s="15" t="s">
        <v>345</v>
      </c>
      <c r="D151" s="26" t="s">
        <v>798</v>
      </c>
      <c r="E151" s="15" t="s">
        <v>358</v>
      </c>
      <c r="F151" s="15" t="s">
        <v>27</v>
      </c>
      <c r="G151" s="3">
        <v>25.220708446866489</v>
      </c>
      <c r="H151" s="36">
        <v>1</v>
      </c>
      <c r="I151" s="36">
        <v>1</v>
      </c>
      <c r="J151" s="117">
        <f>365/7*20</f>
        <v>1042.8571428571429</v>
      </c>
      <c r="K151" s="19">
        <f t="shared" si="4"/>
        <v>2.4184240976447318E-2</v>
      </c>
      <c r="L151" s="15" t="s">
        <v>484</v>
      </c>
      <c r="M151" s="46" t="s">
        <v>485</v>
      </c>
    </row>
    <row r="152" spans="1:13" ht="22.5" x14ac:dyDescent="0.25">
      <c r="A152" s="21" t="s">
        <v>348</v>
      </c>
      <c r="B152" s="21">
        <v>5.5</v>
      </c>
      <c r="C152" s="15" t="s">
        <v>345</v>
      </c>
      <c r="D152" s="26" t="s">
        <v>798</v>
      </c>
      <c r="E152" s="15" t="s">
        <v>360</v>
      </c>
      <c r="F152" s="15" t="s">
        <v>27</v>
      </c>
      <c r="G152" s="3">
        <v>1.5762942779291556</v>
      </c>
      <c r="H152" s="36">
        <v>1</v>
      </c>
      <c r="I152" s="36">
        <v>1</v>
      </c>
      <c r="J152" s="117">
        <f>365/7*7</f>
        <v>365</v>
      </c>
      <c r="K152" s="19">
        <f t="shared" si="4"/>
        <v>4.318614460079878E-3</v>
      </c>
      <c r="L152" s="15" t="s">
        <v>686</v>
      </c>
      <c r="M152" s="15" t="s">
        <v>361</v>
      </c>
    </row>
    <row r="153" spans="1:13" ht="22.5" x14ac:dyDescent="0.25">
      <c r="A153" s="22" t="s">
        <v>348</v>
      </c>
      <c r="B153" s="1">
        <v>5.6</v>
      </c>
      <c r="C153" s="15" t="s">
        <v>345</v>
      </c>
      <c r="D153" s="22" t="s">
        <v>367</v>
      </c>
      <c r="E153" s="26" t="s">
        <v>520</v>
      </c>
      <c r="F153" s="42" t="s">
        <v>28</v>
      </c>
      <c r="G153" s="3">
        <v>1.1294326241134753</v>
      </c>
      <c r="H153" s="26">
        <v>50</v>
      </c>
      <c r="I153" s="43">
        <v>2</v>
      </c>
      <c r="J153" s="116">
        <f>365/7</f>
        <v>52.142857142857146</v>
      </c>
      <c r="K153" s="19">
        <f t="shared" si="4"/>
        <v>4.3320703390653845E-2</v>
      </c>
      <c r="L153" s="22" t="s">
        <v>712</v>
      </c>
      <c r="M153" s="41" t="s">
        <v>521</v>
      </c>
    </row>
    <row r="154" spans="1:13" ht="22.5" x14ac:dyDescent="0.25">
      <c r="A154" s="45" t="s">
        <v>348</v>
      </c>
      <c r="B154" s="1">
        <v>5.6</v>
      </c>
      <c r="C154" s="15" t="s">
        <v>345</v>
      </c>
      <c r="D154" s="22" t="s">
        <v>409</v>
      </c>
      <c r="E154" s="22" t="s">
        <v>410</v>
      </c>
      <c r="F154" s="26" t="s">
        <v>28</v>
      </c>
      <c r="G154" s="3">
        <v>2.4847517730496458</v>
      </c>
      <c r="H154" s="26">
        <v>30</v>
      </c>
      <c r="I154" s="52">
        <v>1</v>
      </c>
      <c r="J154" s="116">
        <f>60/7</f>
        <v>8.5714285714285712</v>
      </c>
      <c r="K154" s="19">
        <f t="shared" si="4"/>
        <v>0.28988770685579202</v>
      </c>
      <c r="L154" s="22" t="s">
        <v>743</v>
      </c>
      <c r="M154" s="41" t="s">
        <v>568</v>
      </c>
    </row>
    <row r="155" spans="1:13" ht="22.5" x14ac:dyDescent="0.25">
      <c r="A155" s="45" t="s">
        <v>348</v>
      </c>
      <c r="B155" s="45">
        <v>5.6</v>
      </c>
      <c r="C155" s="15" t="s">
        <v>345</v>
      </c>
      <c r="D155" s="22" t="s">
        <v>416</v>
      </c>
      <c r="E155" s="22" t="s">
        <v>466</v>
      </c>
      <c r="F155" s="23" t="s">
        <v>28</v>
      </c>
      <c r="G155" s="3">
        <v>1.920035460992908</v>
      </c>
      <c r="H155" s="22">
        <v>1</v>
      </c>
      <c r="I155" s="22">
        <v>1</v>
      </c>
      <c r="J155" s="25">
        <f>40/5*2</f>
        <v>16</v>
      </c>
      <c r="K155" s="19">
        <f t="shared" si="4"/>
        <v>0.12000221631205675</v>
      </c>
      <c r="L155" s="22" t="s">
        <v>749</v>
      </c>
      <c r="M155" s="15" t="s">
        <v>575</v>
      </c>
    </row>
    <row r="156" spans="1:13" ht="22.5" x14ac:dyDescent="0.25">
      <c r="A156" s="45" t="s">
        <v>348</v>
      </c>
      <c r="B156" s="45">
        <v>5.6</v>
      </c>
      <c r="C156" s="15" t="s">
        <v>345</v>
      </c>
      <c r="D156" s="26" t="s">
        <v>416</v>
      </c>
      <c r="E156" s="22" t="s">
        <v>417</v>
      </c>
      <c r="F156" s="23" t="s">
        <v>28</v>
      </c>
      <c r="G156" s="3">
        <v>1.6941489361702131</v>
      </c>
      <c r="H156" s="22">
        <v>1</v>
      </c>
      <c r="I156" s="22">
        <v>1</v>
      </c>
      <c r="J156" s="25">
        <f>74/5*2</f>
        <v>29.6</v>
      </c>
      <c r="K156" s="19">
        <f t="shared" si="4"/>
        <v>5.7234761357101795E-2</v>
      </c>
      <c r="L156" s="22" t="s">
        <v>749</v>
      </c>
      <c r="M156" s="15" t="s">
        <v>576</v>
      </c>
    </row>
    <row r="157" spans="1:13" ht="45" x14ac:dyDescent="0.25">
      <c r="A157" s="21" t="s">
        <v>348</v>
      </c>
      <c r="B157" s="21">
        <v>5.6</v>
      </c>
      <c r="C157" s="15" t="s">
        <v>345</v>
      </c>
      <c r="D157" s="26" t="s">
        <v>416</v>
      </c>
      <c r="E157" s="22" t="s">
        <v>577</v>
      </c>
      <c r="F157" s="23" t="s">
        <v>79</v>
      </c>
      <c r="G157" s="3">
        <v>1.1294326241134753</v>
      </c>
      <c r="H157" s="22">
        <v>1</v>
      </c>
      <c r="I157" s="18">
        <v>1</v>
      </c>
      <c r="J157" s="25">
        <v>50</v>
      </c>
      <c r="K157" s="19">
        <f t="shared" si="4"/>
        <v>2.2588652482269506E-2</v>
      </c>
      <c r="L157" s="26" t="s">
        <v>750</v>
      </c>
      <c r="M157" s="15" t="s">
        <v>578</v>
      </c>
    </row>
    <row r="158" spans="1:13" ht="22.5" x14ac:dyDescent="0.25">
      <c r="A158" s="22" t="s">
        <v>348</v>
      </c>
      <c r="B158" s="21">
        <v>5.6</v>
      </c>
      <c r="C158" s="15" t="s">
        <v>345</v>
      </c>
      <c r="D158" s="22" t="s">
        <v>416</v>
      </c>
      <c r="E158" s="15" t="s">
        <v>586</v>
      </c>
      <c r="F158" s="22" t="s">
        <v>353</v>
      </c>
      <c r="G158" s="3">
        <v>9.0354609929078027</v>
      </c>
      <c r="H158" s="22"/>
      <c r="I158" s="22">
        <v>1</v>
      </c>
      <c r="J158" s="25">
        <f>365/7*10</f>
        <v>521.42857142857144</v>
      </c>
      <c r="K158" s="19">
        <f t="shared" si="4"/>
        <v>1.7328281356261539E-2</v>
      </c>
      <c r="L158" s="26" t="s">
        <v>587</v>
      </c>
      <c r="M158" s="9" t="s">
        <v>588</v>
      </c>
    </row>
    <row r="159" spans="1:13" ht="33.75" x14ac:dyDescent="0.25">
      <c r="A159" s="22" t="s">
        <v>348</v>
      </c>
      <c r="B159" s="21">
        <v>5.6</v>
      </c>
      <c r="C159" s="15" t="s">
        <v>345</v>
      </c>
      <c r="D159" s="22" t="s">
        <v>416</v>
      </c>
      <c r="E159" s="26" t="s">
        <v>589</v>
      </c>
      <c r="F159" s="42" t="s">
        <v>27</v>
      </c>
      <c r="G159" s="3">
        <v>1.8070921985815607</v>
      </c>
      <c r="H159" s="26">
        <v>36</v>
      </c>
      <c r="I159" s="52">
        <v>1</v>
      </c>
      <c r="J159" s="116">
        <f>365/7*3</f>
        <v>156.42857142857144</v>
      </c>
      <c r="K159" s="19">
        <f t="shared" si="4"/>
        <v>1.1552187570841026E-2</v>
      </c>
      <c r="L159" s="26" t="s">
        <v>756</v>
      </c>
      <c r="M159" s="59" t="s">
        <v>590</v>
      </c>
    </row>
    <row r="160" spans="1:13" ht="56.25" x14ac:dyDescent="0.25">
      <c r="A160" s="45" t="s">
        <v>348</v>
      </c>
      <c r="B160" s="45">
        <v>5.6</v>
      </c>
      <c r="C160" s="15" t="s">
        <v>345</v>
      </c>
      <c r="D160" s="22" t="s">
        <v>421</v>
      </c>
      <c r="E160" s="22" t="s">
        <v>591</v>
      </c>
      <c r="F160" s="42" t="s">
        <v>359</v>
      </c>
      <c r="G160" s="3">
        <v>16.941489361702128</v>
      </c>
      <c r="H160" s="26">
        <v>1</v>
      </c>
      <c r="I160" s="52">
        <v>1</v>
      </c>
      <c r="J160" s="116">
        <f>365/7*5</f>
        <v>260.71428571428572</v>
      </c>
      <c r="K160" s="19">
        <f t="shared" si="4"/>
        <v>6.498105508598076E-2</v>
      </c>
      <c r="L160" s="22" t="s">
        <v>757</v>
      </c>
      <c r="M160" s="15" t="s">
        <v>592</v>
      </c>
    </row>
    <row r="161" spans="1:13" ht="22.5" x14ac:dyDescent="0.25">
      <c r="A161" s="45" t="s">
        <v>348</v>
      </c>
      <c r="B161" s="45">
        <v>5.6</v>
      </c>
      <c r="C161" s="15" t="s">
        <v>345</v>
      </c>
      <c r="D161" s="22" t="s">
        <v>421</v>
      </c>
      <c r="E161" s="26" t="s">
        <v>593</v>
      </c>
      <c r="F161" s="42" t="s">
        <v>359</v>
      </c>
      <c r="G161" s="3">
        <v>2.2588652482269507</v>
      </c>
      <c r="H161" s="26">
        <v>1</v>
      </c>
      <c r="I161" s="26">
        <v>1</v>
      </c>
      <c r="J161" s="116">
        <f>365/7*2</f>
        <v>104.28571428571429</v>
      </c>
      <c r="K161" s="19">
        <f t="shared" si="4"/>
        <v>2.1660351695326922E-2</v>
      </c>
      <c r="L161" s="26" t="s">
        <v>677</v>
      </c>
      <c r="M161" s="9" t="s">
        <v>594</v>
      </c>
    </row>
    <row r="162" spans="1:13" ht="33.75" x14ac:dyDescent="0.25">
      <c r="A162" s="22" t="s">
        <v>348</v>
      </c>
      <c r="B162" s="1">
        <v>5.6</v>
      </c>
      <c r="C162" s="15" t="s">
        <v>345</v>
      </c>
      <c r="D162" s="22" t="s">
        <v>421</v>
      </c>
      <c r="E162" s="26" t="s">
        <v>424</v>
      </c>
      <c r="F162" s="42" t="s">
        <v>27</v>
      </c>
      <c r="G162" s="3">
        <v>9.0354609929078027</v>
      </c>
      <c r="H162" s="26">
        <v>1</v>
      </c>
      <c r="I162" s="52">
        <v>1</v>
      </c>
      <c r="J162" s="116">
        <f>365/7*5</f>
        <v>260.71428571428572</v>
      </c>
      <c r="K162" s="19">
        <f t="shared" si="4"/>
        <v>3.4656562712523077E-2</v>
      </c>
      <c r="L162" s="22" t="s">
        <v>759</v>
      </c>
      <c r="M162" s="15" t="s">
        <v>595</v>
      </c>
    </row>
    <row r="163" spans="1:13" x14ac:dyDescent="0.25">
      <c r="A163" s="22" t="s">
        <v>348</v>
      </c>
      <c r="B163" s="1">
        <v>5.6</v>
      </c>
      <c r="C163" s="15" t="s">
        <v>345</v>
      </c>
      <c r="D163" s="22" t="s">
        <v>421</v>
      </c>
      <c r="E163" s="26" t="s">
        <v>427</v>
      </c>
      <c r="F163" s="23" t="s">
        <v>28</v>
      </c>
      <c r="G163" s="3">
        <v>3.9530141843971638</v>
      </c>
      <c r="H163" s="22">
        <v>4</v>
      </c>
      <c r="I163" s="22">
        <v>1</v>
      </c>
      <c r="J163" s="116">
        <v>6</v>
      </c>
      <c r="K163" s="19">
        <f t="shared" si="4"/>
        <v>0.6588356973995273</v>
      </c>
      <c r="L163" s="22" t="s">
        <v>760</v>
      </c>
      <c r="M163" s="41" t="s">
        <v>428</v>
      </c>
    </row>
    <row r="164" spans="1:13" ht="45" x14ac:dyDescent="0.25">
      <c r="A164" s="21" t="s">
        <v>348</v>
      </c>
      <c r="B164" s="21">
        <v>5.6</v>
      </c>
      <c r="C164" s="15" t="s">
        <v>345</v>
      </c>
      <c r="D164" s="22" t="s">
        <v>421</v>
      </c>
      <c r="E164" s="32" t="s">
        <v>596</v>
      </c>
      <c r="F164" s="33" t="s">
        <v>597</v>
      </c>
      <c r="G164" s="3">
        <v>1.1294326241134753</v>
      </c>
      <c r="H164" s="52">
        <v>7</v>
      </c>
      <c r="I164" s="52">
        <v>1</v>
      </c>
      <c r="J164" s="116">
        <f>365/7</f>
        <v>52.142857142857146</v>
      </c>
      <c r="K164" s="19">
        <f t="shared" si="4"/>
        <v>2.1660351695326922E-2</v>
      </c>
      <c r="L164" s="22" t="s">
        <v>761</v>
      </c>
      <c r="M164" s="15" t="s">
        <v>598</v>
      </c>
    </row>
    <row r="165" spans="1:13" ht="22.5" x14ac:dyDescent="0.25">
      <c r="A165" s="22" t="s">
        <v>348</v>
      </c>
      <c r="B165" s="1">
        <v>5.6</v>
      </c>
      <c r="C165" s="15" t="s">
        <v>345</v>
      </c>
      <c r="D165" s="22" t="s">
        <v>421</v>
      </c>
      <c r="E165" s="22" t="s">
        <v>430</v>
      </c>
      <c r="F165" s="23" t="s">
        <v>79</v>
      </c>
      <c r="G165" s="3">
        <v>4.5177304964539013</v>
      </c>
      <c r="H165" s="22">
        <v>5</v>
      </c>
      <c r="I165" s="18">
        <v>1</v>
      </c>
      <c r="J165" s="25">
        <f>365/7</f>
        <v>52.142857142857146</v>
      </c>
      <c r="K165" s="19">
        <f t="shared" ref="K165:K184" si="5">G165*I165/J165</f>
        <v>8.6641406781307689E-2</v>
      </c>
      <c r="L165" s="26" t="s">
        <v>762</v>
      </c>
      <c r="M165" s="22" t="s">
        <v>599</v>
      </c>
    </row>
    <row r="166" spans="1:13" ht="22.5" x14ac:dyDescent="0.25">
      <c r="A166" s="45" t="s">
        <v>348</v>
      </c>
      <c r="B166" s="45">
        <v>5.6</v>
      </c>
      <c r="C166" s="15" t="s">
        <v>345</v>
      </c>
      <c r="D166" s="22" t="s">
        <v>409</v>
      </c>
      <c r="E166" s="22" t="s">
        <v>432</v>
      </c>
      <c r="F166" s="23" t="s">
        <v>28</v>
      </c>
      <c r="G166" s="3">
        <v>2.2588652482269507</v>
      </c>
      <c r="H166" s="22">
        <v>1</v>
      </c>
      <c r="I166" s="22">
        <v>1</v>
      </c>
      <c r="J166" s="61">
        <v>6</v>
      </c>
      <c r="K166" s="19">
        <f t="shared" si="5"/>
        <v>0.37647754137115846</v>
      </c>
      <c r="L166" s="22" t="s">
        <v>763</v>
      </c>
      <c r="M166" s="9" t="s">
        <v>600</v>
      </c>
    </row>
    <row r="167" spans="1:13" ht="33.75" x14ac:dyDescent="0.25">
      <c r="A167" s="45" t="s">
        <v>348</v>
      </c>
      <c r="B167" s="45">
        <v>5.6</v>
      </c>
      <c r="C167" s="15" t="s">
        <v>345</v>
      </c>
      <c r="D167" s="22" t="s">
        <v>409</v>
      </c>
      <c r="E167" s="26" t="s">
        <v>601</v>
      </c>
      <c r="F167" s="42" t="s">
        <v>28</v>
      </c>
      <c r="G167" s="3">
        <v>1.0164893617021278</v>
      </c>
      <c r="H167" s="26">
        <v>1</v>
      </c>
      <c r="I167" s="26">
        <v>1</v>
      </c>
      <c r="J167" s="116">
        <v>4.3452380952380949</v>
      </c>
      <c r="K167" s="19">
        <f t="shared" si="5"/>
        <v>0.23393179830953079</v>
      </c>
      <c r="L167" s="22" t="s">
        <v>1460</v>
      </c>
      <c r="M167" s="41" t="s">
        <v>436</v>
      </c>
    </row>
    <row r="168" spans="1:13" ht="33.75" x14ac:dyDescent="0.25">
      <c r="A168" s="21" t="s">
        <v>348</v>
      </c>
      <c r="B168" s="21">
        <v>5.6</v>
      </c>
      <c r="C168" s="15" t="s">
        <v>345</v>
      </c>
      <c r="D168" s="26" t="s">
        <v>409</v>
      </c>
      <c r="E168" s="26" t="s">
        <v>602</v>
      </c>
      <c r="F168" s="42" t="s">
        <v>28</v>
      </c>
      <c r="G168" s="3">
        <v>4.5177304964539013</v>
      </c>
      <c r="H168" s="26">
        <v>1</v>
      </c>
      <c r="I168" s="52">
        <v>1</v>
      </c>
      <c r="J168" s="61">
        <f>365/84*6</f>
        <v>26.071428571428569</v>
      </c>
      <c r="K168" s="19">
        <f t="shared" si="5"/>
        <v>0.17328281356261541</v>
      </c>
      <c r="L168" s="26" t="s">
        <v>764</v>
      </c>
      <c r="M168" s="41" t="s">
        <v>603</v>
      </c>
    </row>
    <row r="169" spans="1:13" ht="33.75" x14ac:dyDescent="0.25">
      <c r="A169" s="45" t="s">
        <v>348</v>
      </c>
      <c r="B169" s="45">
        <v>5.6</v>
      </c>
      <c r="C169" s="15" t="s">
        <v>345</v>
      </c>
      <c r="D169" s="22" t="s">
        <v>409</v>
      </c>
      <c r="E169" s="26" t="s">
        <v>439</v>
      </c>
      <c r="F169" s="42" t="s">
        <v>28</v>
      </c>
      <c r="G169" s="3">
        <v>1.0729609929078014</v>
      </c>
      <c r="H169" s="26">
        <v>1</v>
      </c>
      <c r="I169" s="26">
        <v>1</v>
      </c>
      <c r="J169" s="116">
        <v>4.3499999999999996</v>
      </c>
      <c r="K169" s="19">
        <f t="shared" si="5"/>
        <v>0.24665769951903482</v>
      </c>
      <c r="L169" s="22" t="s">
        <v>765</v>
      </c>
      <c r="M169" s="41" t="s">
        <v>604</v>
      </c>
    </row>
    <row r="170" spans="1:13" ht="33.75" x14ac:dyDescent="0.25">
      <c r="A170" s="45" t="s">
        <v>348</v>
      </c>
      <c r="B170" s="45">
        <v>5.6</v>
      </c>
      <c r="C170" s="15" t="s">
        <v>345</v>
      </c>
      <c r="D170" s="22" t="s">
        <v>409</v>
      </c>
      <c r="E170" s="26" t="s">
        <v>605</v>
      </c>
      <c r="F170" s="42" t="s">
        <v>28</v>
      </c>
      <c r="G170" s="3">
        <v>1.8635638297872341</v>
      </c>
      <c r="H170" s="26">
        <v>1</v>
      </c>
      <c r="I170" s="52">
        <v>1</v>
      </c>
      <c r="J170" s="61">
        <f>365/84*18</f>
        <v>78.214285714285708</v>
      </c>
      <c r="K170" s="19">
        <f t="shared" si="5"/>
        <v>2.3826386864859616E-2</v>
      </c>
      <c r="L170" s="26" t="s">
        <v>1456</v>
      </c>
      <c r="M170" s="15" t="s">
        <v>606</v>
      </c>
    </row>
    <row r="171" spans="1:13" ht="22.5" x14ac:dyDescent="0.25">
      <c r="A171" s="45" t="s">
        <v>348</v>
      </c>
      <c r="B171" s="1">
        <v>5.6</v>
      </c>
      <c r="C171" s="15" t="s">
        <v>345</v>
      </c>
      <c r="D171" s="22" t="s">
        <v>409</v>
      </c>
      <c r="E171" s="22" t="s">
        <v>425</v>
      </c>
      <c r="F171" s="23" t="s">
        <v>28</v>
      </c>
      <c r="G171" s="3">
        <v>0.45177304964539017</v>
      </c>
      <c r="H171" s="22">
        <v>8</v>
      </c>
      <c r="I171" s="22">
        <v>1</v>
      </c>
      <c r="J171" s="25">
        <v>8</v>
      </c>
      <c r="K171" s="19">
        <f t="shared" si="5"/>
        <v>5.6471631205673771E-2</v>
      </c>
      <c r="L171" s="22" t="s">
        <v>766</v>
      </c>
      <c r="M171" s="49" t="s">
        <v>426</v>
      </c>
    </row>
    <row r="172" spans="1:13" ht="22.5" x14ac:dyDescent="0.25">
      <c r="A172" s="21" t="s">
        <v>348</v>
      </c>
      <c r="B172" s="1">
        <v>5.6</v>
      </c>
      <c r="C172" s="15" t="s">
        <v>345</v>
      </c>
      <c r="D172" s="22" t="s">
        <v>409</v>
      </c>
      <c r="E172" s="26" t="s">
        <v>607</v>
      </c>
      <c r="F172" s="42" t="s">
        <v>28</v>
      </c>
      <c r="G172" s="3">
        <v>1.1294326241134753</v>
      </c>
      <c r="H172" s="26">
        <v>5</v>
      </c>
      <c r="I172" s="52">
        <v>1</v>
      </c>
      <c r="J172" s="61">
        <v>5</v>
      </c>
      <c r="K172" s="19">
        <f t="shared" si="5"/>
        <v>0.22588652482269506</v>
      </c>
      <c r="L172" s="22" t="s">
        <v>767</v>
      </c>
      <c r="M172" s="15" t="s">
        <v>608</v>
      </c>
    </row>
    <row r="173" spans="1:13" ht="22.5" x14ac:dyDescent="0.25">
      <c r="A173" s="21" t="s">
        <v>348</v>
      </c>
      <c r="B173" s="21">
        <v>5.6</v>
      </c>
      <c r="C173" s="15" t="s">
        <v>345</v>
      </c>
      <c r="D173" s="26" t="s">
        <v>409</v>
      </c>
      <c r="E173" s="26" t="s">
        <v>435</v>
      </c>
      <c r="F173" s="23" t="s">
        <v>28</v>
      </c>
      <c r="G173" s="3">
        <v>1.468262411347518</v>
      </c>
      <c r="H173" s="22">
        <v>1</v>
      </c>
      <c r="I173" s="27">
        <v>1</v>
      </c>
      <c r="J173" s="116">
        <f>365/84*8</f>
        <v>34.761904761904759</v>
      </c>
      <c r="K173" s="19">
        <f t="shared" si="5"/>
        <v>4.2237685805887507E-2</v>
      </c>
      <c r="L173" s="26" t="s">
        <v>1457</v>
      </c>
      <c r="M173" s="21" t="s">
        <v>609</v>
      </c>
    </row>
    <row r="174" spans="1:13" ht="22.5" x14ac:dyDescent="0.25">
      <c r="A174" s="21" t="s">
        <v>348</v>
      </c>
      <c r="B174" s="21">
        <v>5.6</v>
      </c>
      <c r="C174" s="15" t="s">
        <v>345</v>
      </c>
      <c r="D174" s="26" t="s">
        <v>409</v>
      </c>
      <c r="E174" s="26" t="s">
        <v>433</v>
      </c>
      <c r="F174" s="23" t="s">
        <v>28</v>
      </c>
      <c r="G174" s="3">
        <v>1.5247340425531919</v>
      </c>
      <c r="H174" s="22">
        <v>1</v>
      </c>
      <c r="I174" s="27">
        <v>1</v>
      </c>
      <c r="J174" s="61">
        <f>365/84*3</f>
        <v>13.035714285714285</v>
      </c>
      <c r="K174" s="19">
        <f t="shared" si="5"/>
        <v>0.11696589915476542</v>
      </c>
      <c r="L174" s="26" t="s">
        <v>768</v>
      </c>
      <c r="M174" s="41" t="s">
        <v>434</v>
      </c>
    </row>
    <row r="175" spans="1:13" ht="22.5" x14ac:dyDescent="0.25">
      <c r="A175" s="21" t="s">
        <v>348</v>
      </c>
      <c r="B175" s="21">
        <v>5.6</v>
      </c>
      <c r="C175" s="15" t="s">
        <v>345</v>
      </c>
      <c r="D175" s="26" t="s">
        <v>409</v>
      </c>
      <c r="E175" s="26" t="s">
        <v>437</v>
      </c>
      <c r="F175" s="42" t="s">
        <v>28</v>
      </c>
      <c r="G175" s="3">
        <v>1.1294326241134753</v>
      </c>
      <c r="H175" s="26">
        <v>1</v>
      </c>
      <c r="I175" s="26">
        <v>1</v>
      </c>
      <c r="J175" s="61">
        <f>365/84*3</f>
        <v>13.035714285714285</v>
      </c>
      <c r="K175" s="19">
        <f t="shared" si="5"/>
        <v>8.6641406781307703E-2</v>
      </c>
      <c r="L175" s="26" t="s">
        <v>769</v>
      </c>
      <c r="M175" s="41" t="s">
        <v>438</v>
      </c>
    </row>
    <row r="176" spans="1:13" ht="67.5" x14ac:dyDescent="0.25">
      <c r="A176" s="21" t="s">
        <v>348</v>
      </c>
      <c r="B176" s="21">
        <v>5.6</v>
      </c>
      <c r="C176" s="15" t="s">
        <v>345</v>
      </c>
      <c r="D176" s="26" t="s">
        <v>610</v>
      </c>
      <c r="E176" s="26" t="s">
        <v>440</v>
      </c>
      <c r="F176" s="42" t="s">
        <v>27</v>
      </c>
      <c r="G176" s="3">
        <v>4.0659574468085111</v>
      </c>
      <c r="H176" s="26">
        <v>1</v>
      </c>
      <c r="I176" s="26">
        <v>1</v>
      </c>
      <c r="J176" s="116">
        <f>365/7*5</f>
        <v>260.71428571428572</v>
      </c>
      <c r="K176" s="19">
        <f t="shared" si="5"/>
        <v>1.5595453220635385E-2</v>
      </c>
      <c r="L176" s="62" t="s">
        <v>614</v>
      </c>
      <c r="M176" s="9" t="s">
        <v>615</v>
      </c>
    </row>
    <row r="177" spans="1:13" ht="22.5" x14ac:dyDescent="0.25">
      <c r="A177" s="21" t="s">
        <v>348</v>
      </c>
      <c r="B177" s="21">
        <v>5.6</v>
      </c>
      <c r="C177" s="15" t="s">
        <v>345</v>
      </c>
      <c r="D177" s="26" t="s">
        <v>610</v>
      </c>
      <c r="E177" s="26" t="s">
        <v>616</v>
      </c>
      <c r="F177" s="42" t="s">
        <v>27</v>
      </c>
      <c r="G177" s="3">
        <v>2.5412234042553195</v>
      </c>
      <c r="H177" s="26">
        <v>1</v>
      </c>
      <c r="I177" s="26">
        <v>1</v>
      </c>
      <c r="J177" s="116">
        <f>365/7*5</f>
        <v>260.71428571428572</v>
      </c>
      <c r="K177" s="19">
        <f t="shared" si="5"/>
        <v>9.7471582628971161E-3</v>
      </c>
      <c r="L177" s="26" t="s">
        <v>617</v>
      </c>
      <c r="M177" s="60" t="s">
        <v>618</v>
      </c>
    </row>
    <row r="178" spans="1:13" ht="22.5" x14ac:dyDescent="0.25">
      <c r="A178" s="26" t="s">
        <v>348</v>
      </c>
      <c r="B178" s="32">
        <v>5.6</v>
      </c>
      <c r="C178" s="15" t="s">
        <v>345</v>
      </c>
      <c r="D178" s="15" t="s">
        <v>441</v>
      </c>
      <c r="E178" s="15" t="s">
        <v>448</v>
      </c>
      <c r="F178" s="22" t="s">
        <v>28</v>
      </c>
      <c r="G178" s="3">
        <v>0.84707446808510656</v>
      </c>
      <c r="H178" s="22">
        <v>1</v>
      </c>
      <c r="I178" s="22">
        <v>1</v>
      </c>
      <c r="J178" s="116">
        <f>365/7</f>
        <v>52.142857142857146</v>
      </c>
      <c r="K178" s="19">
        <f t="shared" si="5"/>
        <v>1.6245263771495193E-2</v>
      </c>
      <c r="L178" s="26" t="s">
        <v>771</v>
      </c>
      <c r="M178" s="22" t="s">
        <v>449</v>
      </c>
    </row>
    <row r="179" spans="1:13" ht="22.5" x14ac:dyDescent="0.25">
      <c r="A179" s="26" t="s">
        <v>348</v>
      </c>
      <c r="B179" s="32">
        <v>5.6</v>
      </c>
      <c r="C179" s="15" t="s">
        <v>345</v>
      </c>
      <c r="D179" s="15" t="s">
        <v>441</v>
      </c>
      <c r="E179" s="15" t="s">
        <v>450</v>
      </c>
      <c r="F179" s="8" t="s">
        <v>27</v>
      </c>
      <c r="G179" s="3">
        <v>1.3553191489361704</v>
      </c>
      <c r="H179" s="8">
        <v>1</v>
      </c>
      <c r="I179" s="36">
        <v>1</v>
      </c>
      <c r="J179" s="117">
        <f>365/7</f>
        <v>52.142857142857146</v>
      </c>
      <c r="K179" s="19">
        <f t="shared" si="5"/>
        <v>2.599242203439231E-2</v>
      </c>
      <c r="L179" s="9" t="s">
        <v>777</v>
      </c>
      <c r="M179" s="15" t="s">
        <v>632</v>
      </c>
    </row>
    <row r="180" spans="1:13" ht="22.5" x14ac:dyDescent="0.25">
      <c r="A180" s="26" t="s">
        <v>348</v>
      </c>
      <c r="B180" s="32">
        <v>5.6</v>
      </c>
      <c r="C180" s="15" t="s">
        <v>345</v>
      </c>
      <c r="D180" s="15" t="s">
        <v>441</v>
      </c>
      <c r="E180" s="22" t="s">
        <v>447</v>
      </c>
      <c r="F180" s="8" t="s">
        <v>28</v>
      </c>
      <c r="G180" s="3">
        <v>0.50824468085106389</v>
      </c>
      <c r="H180" s="22">
        <v>1</v>
      </c>
      <c r="I180" s="18">
        <v>1</v>
      </c>
      <c r="J180" s="25">
        <f>365/84</f>
        <v>4.3452380952380949</v>
      </c>
      <c r="K180" s="19">
        <f t="shared" si="5"/>
        <v>0.11696589915476539</v>
      </c>
      <c r="L180" s="26" t="s">
        <v>778</v>
      </c>
      <c r="M180" s="15" t="s">
        <v>633</v>
      </c>
    </row>
    <row r="181" spans="1:13" ht="22.5" x14ac:dyDescent="0.25">
      <c r="A181" s="21" t="s">
        <v>348</v>
      </c>
      <c r="B181" s="21">
        <v>5.6</v>
      </c>
      <c r="C181" s="15" t="s">
        <v>345</v>
      </c>
      <c r="D181" s="15" t="s">
        <v>441</v>
      </c>
      <c r="E181" s="26" t="s">
        <v>439</v>
      </c>
      <c r="F181" s="42" t="s">
        <v>28</v>
      </c>
      <c r="G181" s="3">
        <v>1.0729609929078014</v>
      </c>
      <c r="H181" s="26">
        <v>1</v>
      </c>
      <c r="I181" s="26">
        <v>1</v>
      </c>
      <c r="J181" s="116">
        <v>2</v>
      </c>
      <c r="K181" s="19">
        <f t="shared" si="5"/>
        <v>0.53648049645390072</v>
      </c>
      <c r="L181" s="22" t="s">
        <v>779</v>
      </c>
      <c r="M181" s="41" t="s">
        <v>604</v>
      </c>
    </row>
    <row r="182" spans="1:13" ht="33.75" x14ac:dyDescent="0.25">
      <c r="A182" s="21" t="s">
        <v>348</v>
      </c>
      <c r="B182" s="21">
        <v>5.6</v>
      </c>
      <c r="C182" s="15" t="s">
        <v>345</v>
      </c>
      <c r="D182" s="15" t="s">
        <v>441</v>
      </c>
      <c r="E182" s="15" t="s">
        <v>634</v>
      </c>
      <c r="F182" s="8" t="s">
        <v>28</v>
      </c>
      <c r="G182" s="3">
        <v>1.0164893617021278</v>
      </c>
      <c r="H182" s="22">
        <v>1</v>
      </c>
      <c r="I182" s="18">
        <v>1</v>
      </c>
      <c r="J182" s="25">
        <f>365/84*2</f>
        <v>8.6904761904761898</v>
      </c>
      <c r="K182" s="19">
        <f t="shared" si="5"/>
        <v>0.11696589915476539</v>
      </c>
      <c r="L182" s="26" t="s">
        <v>780</v>
      </c>
      <c r="M182" s="15" t="s">
        <v>635</v>
      </c>
    </row>
    <row r="183" spans="1:13" ht="22.5" x14ac:dyDescent="0.25">
      <c r="A183" s="26" t="s">
        <v>348</v>
      </c>
      <c r="B183" s="32">
        <v>5.6</v>
      </c>
      <c r="C183" s="15" t="s">
        <v>345</v>
      </c>
      <c r="D183" s="15" t="s">
        <v>441</v>
      </c>
      <c r="E183" s="15" t="s">
        <v>410</v>
      </c>
      <c r="F183" s="26" t="s">
        <v>27</v>
      </c>
      <c r="G183" s="3">
        <v>1.1294326241134753</v>
      </c>
      <c r="H183" s="26">
        <v>50</v>
      </c>
      <c r="I183" s="52">
        <v>1</v>
      </c>
      <c r="J183" s="116">
        <v>50</v>
      </c>
      <c r="K183" s="19">
        <f t="shared" si="5"/>
        <v>2.2588652482269506E-2</v>
      </c>
      <c r="L183" s="26" t="s">
        <v>638</v>
      </c>
      <c r="M183" s="15" t="s">
        <v>639</v>
      </c>
    </row>
    <row r="184" spans="1:13" ht="56.25" x14ac:dyDescent="0.25">
      <c r="A184" s="26" t="s">
        <v>348</v>
      </c>
      <c r="B184" s="32">
        <v>12.1</v>
      </c>
      <c r="C184" s="15" t="s">
        <v>345</v>
      </c>
      <c r="D184" s="15" t="s">
        <v>441</v>
      </c>
      <c r="E184" s="5" t="s">
        <v>406</v>
      </c>
      <c r="F184" s="8" t="s">
        <v>79</v>
      </c>
      <c r="G184" s="19">
        <v>13.18888888888889</v>
      </c>
      <c r="H184" s="8">
        <v>1</v>
      </c>
      <c r="I184" s="36">
        <v>1</v>
      </c>
      <c r="J184" s="117">
        <f>365/7*20</f>
        <v>1042.8571428571429</v>
      </c>
      <c r="K184" s="19">
        <f t="shared" si="5"/>
        <v>1.2646879756468799E-2</v>
      </c>
      <c r="L184" s="9" t="s">
        <v>776</v>
      </c>
      <c r="M184" s="50" t="s">
        <v>451</v>
      </c>
    </row>
    <row r="185" spans="1:13" x14ac:dyDescent="0.25">
      <c r="K185" s="98"/>
    </row>
    <row r="186" spans="1:13" x14ac:dyDescent="0.25">
      <c r="E186" s="121" t="s">
        <v>1487</v>
      </c>
      <c r="F186" s="121"/>
      <c r="G186" s="120">
        <f>SUM(K5:K184)</f>
        <v>24.453288785989763</v>
      </c>
    </row>
  </sheetData>
  <sortState xmlns:xlrd2="http://schemas.microsoft.com/office/spreadsheetml/2017/richdata2" ref="A5:M186">
    <sortCondition ref="B5:B186"/>
  </sortState>
  <pageMargins left="0.7" right="0.7" top="0.75" bottom="0.75" header="0.3" footer="0.3"/>
  <pageSetup paperSize="9" scale="10" orientation="landscape" r:id="rId1"/>
  <rowBreaks count="1" manualBreakCount="1">
    <brk id="18" max="12"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07D457-D2BF-4FDC-A41E-AE657E068F40}">
  <dimension ref="A1:M13"/>
  <sheetViews>
    <sheetView view="pageBreakPreview" zoomScale="115" zoomScaleNormal="90" zoomScaleSheetLayoutView="115" workbookViewId="0"/>
  </sheetViews>
  <sheetFormatPr defaultRowHeight="15" x14ac:dyDescent="0.25"/>
  <cols>
    <col min="1" max="1" width="5.85546875" customWidth="1"/>
    <col min="2" max="2" width="6.5703125" customWidth="1"/>
    <col min="3" max="3" width="6.42578125" customWidth="1"/>
    <col min="5" max="5" width="9.140625" customWidth="1"/>
    <col min="6" max="6" width="14.85546875" customWidth="1"/>
    <col min="7" max="7" width="6" customWidth="1"/>
    <col min="8" max="8" width="6.5703125" customWidth="1"/>
    <col min="9" max="9" width="6.85546875" customWidth="1"/>
    <col min="10" max="10" width="7.5703125" customWidth="1"/>
    <col min="11" max="11" width="7.140625" customWidth="1"/>
    <col min="12" max="12" width="22.5703125" customWidth="1"/>
    <col min="13" max="13" width="26.140625" customWidth="1"/>
    <col min="14" max="14" width="26" customWidth="1"/>
  </cols>
  <sheetData>
    <row r="1" spans="1:13" ht="12.75" customHeight="1" x14ac:dyDescent="0.25">
      <c r="A1" s="137" t="s">
        <v>1518</v>
      </c>
      <c r="B1" s="8"/>
      <c r="C1" s="9"/>
    </row>
    <row r="2" spans="1:13" ht="12.75" customHeight="1" x14ac:dyDescent="0.25">
      <c r="A2" s="10" t="s">
        <v>39</v>
      </c>
      <c r="B2" s="10"/>
      <c r="C2" s="11"/>
    </row>
    <row r="3" spans="1:13" ht="12.75" customHeight="1" x14ac:dyDescent="0.25">
      <c r="A3" s="10" t="s">
        <v>1467</v>
      </c>
      <c r="B3" s="10"/>
      <c r="C3" s="11"/>
    </row>
    <row r="4" spans="1:13" ht="33.75" x14ac:dyDescent="0.25">
      <c r="A4" s="12" t="s">
        <v>0</v>
      </c>
      <c r="B4" s="12" t="s">
        <v>1</v>
      </c>
      <c r="C4" s="12" t="s">
        <v>2</v>
      </c>
      <c r="D4" s="13" t="s">
        <v>3</v>
      </c>
      <c r="E4" s="13" t="s">
        <v>4</v>
      </c>
      <c r="F4" s="13" t="s">
        <v>6</v>
      </c>
      <c r="G4" s="14" t="s">
        <v>7</v>
      </c>
      <c r="H4" s="14" t="s">
        <v>8</v>
      </c>
      <c r="I4" s="13" t="s">
        <v>9</v>
      </c>
      <c r="J4" s="13" t="s">
        <v>10</v>
      </c>
      <c r="K4" s="14" t="s">
        <v>11</v>
      </c>
      <c r="L4" s="14" t="s">
        <v>12</v>
      </c>
      <c r="M4" s="13" t="s">
        <v>13</v>
      </c>
    </row>
    <row r="5" spans="1:13" ht="33.75" x14ac:dyDescent="0.25">
      <c r="A5" s="9" t="s">
        <v>40</v>
      </c>
      <c r="B5" s="15">
        <v>8.1</v>
      </c>
      <c r="C5" s="21" t="s">
        <v>345</v>
      </c>
      <c r="D5" s="22" t="s">
        <v>41</v>
      </c>
      <c r="E5" s="22" t="s">
        <v>42</v>
      </c>
      <c r="F5" s="22"/>
      <c r="G5" s="16">
        <v>10.56792018419033</v>
      </c>
      <c r="H5" s="17">
        <v>1</v>
      </c>
      <c r="I5" s="18">
        <v>1</v>
      </c>
      <c r="J5" s="25">
        <v>4.3499999999999996</v>
      </c>
      <c r="K5" s="16">
        <f>G5*I5/J5</f>
        <v>2.4294069388943287</v>
      </c>
      <c r="L5" s="23" t="s">
        <v>1054</v>
      </c>
      <c r="M5" s="22"/>
    </row>
    <row r="6" spans="1:13" ht="45" x14ac:dyDescent="0.25">
      <c r="A6" s="8" t="s">
        <v>43</v>
      </c>
      <c r="B6" s="21">
        <v>8.1999999999999993</v>
      </c>
      <c r="C6" s="21" t="s">
        <v>345</v>
      </c>
      <c r="D6" s="8" t="s">
        <v>44</v>
      </c>
      <c r="E6" s="22" t="s">
        <v>1053</v>
      </c>
      <c r="F6" s="22" t="s">
        <v>353</v>
      </c>
      <c r="G6" s="16">
        <v>7.5497076023391809</v>
      </c>
      <c r="H6" s="17">
        <v>1</v>
      </c>
      <c r="I6" s="18">
        <v>1</v>
      </c>
      <c r="J6" s="25">
        <f>365/7*10</f>
        <v>521.42857142857144</v>
      </c>
      <c r="K6" s="19">
        <f>G6*I6/J6</f>
        <v>1.4478891292157332E-2</v>
      </c>
      <c r="L6" s="1" t="s">
        <v>1052</v>
      </c>
      <c r="M6" s="9" t="s">
        <v>1051</v>
      </c>
    </row>
    <row r="7" spans="1:13" ht="45" x14ac:dyDescent="0.25">
      <c r="A7" s="8" t="s">
        <v>43</v>
      </c>
      <c r="B7" s="21">
        <v>8.1999999999999993</v>
      </c>
      <c r="C7" s="21" t="s">
        <v>345</v>
      </c>
      <c r="D7" s="8" t="s">
        <v>44</v>
      </c>
      <c r="E7" s="9" t="s">
        <v>45</v>
      </c>
      <c r="F7" s="23" t="s">
        <v>46</v>
      </c>
      <c r="G7" s="16">
        <v>0</v>
      </c>
      <c r="H7" s="18">
        <v>1</v>
      </c>
      <c r="I7" s="54">
        <v>2</v>
      </c>
      <c r="J7" s="116">
        <f>365/84</f>
        <v>4.3452380952380949</v>
      </c>
      <c r="K7" s="3">
        <f>G7*I7/J7</f>
        <v>0</v>
      </c>
      <c r="L7" s="26" t="s">
        <v>1050</v>
      </c>
      <c r="M7" s="22" t="s">
        <v>1464</v>
      </c>
    </row>
    <row r="8" spans="1:13" ht="33.75" x14ac:dyDescent="0.25">
      <c r="A8" s="8" t="s">
        <v>43</v>
      </c>
      <c r="B8" s="1">
        <v>8.1999999999999993</v>
      </c>
      <c r="C8" s="21" t="s">
        <v>345</v>
      </c>
      <c r="D8" s="9" t="s">
        <v>44</v>
      </c>
      <c r="E8" s="9" t="s">
        <v>47</v>
      </c>
      <c r="F8" s="23" t="s">
        <v>46</v>
      </c>
      <c r="G8" s="16">
        <v>10.785296574770257</v>
      </c>
      <c r="H8" s="18">
        <v>1</v>
      </c>
      <c r="I8" s="54">
        <v>2</v>
      </c>
      <c r="J8" s="116">
        <v>4.3452380952380949</v>
      </c>
      <c r="K8" s="19">
        <f>G8*I8/J8</f>
        <v>4.9641913001682285</v>
      </c>
      <c r="L8" s="48"/>
      <c r="M8" s="22" t="s">
        <v>48</v>
      </c>
    </row>
    <row r="9" spans="1:13" ht="72" customHeight="1" x14ac:dyDescent="0.25">
      <c r="A9" s="29" t="s">
        <v>43</v>
      </c>
      <c r="B9" s="1">
        <v>8.3000000000000007</v>
      </c>
      <c r="C9" s="21" t="s">
        <v>345</v>
      </c>
      <c r="D9" s="1" t="s">
        <v>44</v>
      </c>
      <c r="E9" s="22" t="s">
        <v>49</v>
      </c>
      <c r="F9" s="20" t="s">
        <v>50</v>
      </c>
      <c r="G9" s="16">
        <v>25.345446950710105</v>
      </c>
      <c r="H9" s="18">
        <v>1</v>
      </c>
      <c r="I9" s="25">
        <v>1</v>
      </c>
      <c r="J9" s="25">
        <f>365/84</f>
        <v>4.3452380952380949</v>
      </c>
      <c r="K9" s="19">
        <f>G9*I9/J9</f>
        <v>5.8329247776976683</v>
      </c>
      <c r="L9" s="22" t="s">
        <v>1049</v>
      </c>
      <c r="M9" s="26" t="s">
        <v>51</v>
      </c>
    </row>
    <row r="10" spans="1:13" x14ac:dyDescent="0.25">
      <c r="F10" s="121" t="s">
        <v>1490</v>
      </c>
      <c r="G10" s="120">
        <f>K5</f>
        <v>2.4294069388943287</v>
      </c>
    </row>
    <row r="11" spans="1:13" x14ac:dyDescent="0.25">
      <c r="F11" s="121" t="s">
        <v>1491</v>
      </c>
      <c r="G11" s="120">
        <f>SUM(K6:K9)</f>
        <v>10.811594969158055</v>
      </c>
    </row>
    <row r="12" spans="1:13" x14ac:dyDescent="0.25">
      <c r="F12" s="121"/>
    </row>
    <row r="13" spans="1:13" x14ac:dyDescent="0.25">
      <c r="F13" s="121"/>
    </row>
  </sheetData>
  <pageMargins left="0.7" right="0.7" top="0.75" bottom="0.75" header="0.3" footer="0.3"/>
  <pageSetup paperSize="9" scale="85"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15051A-8CBC-46C9-932F-EAF547F952F4}">
  <dimension ref="A1:M74"/>
  <sheetViews>
    <sheetView view="pageBreakPreview" zoomScale="115" zoomScaleNormal="115" zoomScaleSheetLayoutView="115" workbookViewId="0"/>
  </sheetViews>
  <sheetFormatPr defaultRowHeight="15" x14ac:dyDescent="0.25"/>
  <cols>
    <col min="1" max="1" width="6.28515625" customWidth="1"/>
    <col min="2" max="2" width="6.7109375" customWidth="1"/>
    <col min="3" max="3" width="6.140625" customWidth="1"/>
    <col min="4" max="4" width="11.5703125" customWidth="1"/>
    <col min="5" max="5" width="12.5703125" customWidth="1"/>
    <col min="6" max="6" width="9.85546875" customWidth="1"/>
    <col min="7" max="7" width="6.5703125" customWidth="1"/>
    <col min="8" max="8" width="5.85546875" customWidth="1"/>
    <col min="9" max="9" width="7.7109375" customWidth="1"/>
    <col min="10" max="10" width="8.28515625" customWidth="1"/>
    <col min="11" max="11" width="7.28515625" customWidth="1"/>
    <col min="12" max="12" width="30" customWidth="1"/>
    <col min="13" max="13" width="32.5703125" customWidth="1"/>
    <col min="14" max="14" width="17" customWidth="1"/>
  </cols>
  <sheetData>
    <row r="1" spans="1:13" x14ac:dyDescent="0.25">
      <c r="A1" s="137" t="s">
        <v>1518</v>
      </c>
      <c r="B1" s="34"/>
      <c r="C1" s="8"/>
      <c r="D1" s="8"/>
      <c r="E1" s="8"/>
      <c r="F1" s="8"/>
      <c r="G1" s="8"/>
      <c r="H1" s="8"/>
      <c r="I1" s="8"/>
      <c r="J1" s="8"/>
      <c r="K1" s="8"/>
      <c r="L1" s="9"/>
      <c r="M1" s="8"/>
    </row>
    <row r="2" spans="1:13" x14ac:dyDescent="0.25">
      <c r="A2" s="7" t="s">
        <v>817</v>
      </c>
      <c r="B2" s="34"/>
      <c r="C2" s="7"/>
      <c r="D2" s="2"/>
      <c r="E2" s="2"/>
      <c r="F2" s="2"/>
      <c r="G2" s="2"/>
      <c r="H2" s="63"/>
      <c r="I2" s="2"/>
      <c r="J2" s="2"/>
      <c r="K2" s="2"/>
      <c r="L2" s="2"/>
      <c r="M2" s="2"/>
    </row>
    <row r="3" spans="1:13" x14ac:dyDescent="0.25">
      <c r="A3" s="10" t="s">
        <v>1469</v>
      </c>
      <c r="B3" s="28"/>
      <c r="C3" s="22"/>
      <c r="D3" s="22"/>
      <c r="E3" s="22"/>
      <c r="F3" s="22"/>
      <c r="G3" s="22"/>
      <c r="H3" s="22"/>
      <c r="I3" s="22"/>
      <c r="J3" s="22"/>
      <c r="K3" s="22"/>
      <c r="L3" s="22"/>
      <c r="M3" s="22"/>
    </row>
    <row r="4" spans="1:13" ht="28.5" customHeight="1" x14ac:dyDescent="0.25">
      <c r="A4" s="12" t="s">
        <v>0</v>
      </c>
      <c r="B4" s="12" t="s">
        <v>1</v>
      </c>
      <c r="C4" s="12" t="s">
        <v>2</v>
      </c>
      <c r="D4" s="13" t="s">
        <v>3</v>
      </c>
      <c r="E4" s="13" t="s">
        <v>4</v>
      </c>
      <c r="F4" s="13" t="s">
        <v>6</v>
      </c>
      <c r="G4" s="14" t="s">
        <v>7</v>
      </c>
      <c r="H4" s="14" t="s">
        <v>8</v>
      </c>
      <c r="I4" s="13" t="s">
        <v>9</v>
      </c>
      <c r="J4" s="13" t="s">
        <v>10</v>
      </c>
      <c r="K4" s="14" t="s">
        <v>11</v>
      </c>
      <c r="L4" s="14" t="s">
        <v>12</v>
      </c>
      <c r="M4" s="11" t="s">
        <v>13</v>
      </c>
    </row>
    <row r="5" spans="1:13" ht="33.75" x14ac:dyDescent="0.25">
      <c r="A5" s="8" t="s">
        <v>16</v>
      </c>
      <c r="B5" s="21">
        <v>12.1</v>
      </c>
      <c r="C5" s="8" t="s">
        <v>345</v>
      </c>
      <c r="D5" s="15" t="s">
        <v>964</v>
      </c>
      <c r="E5" s="15" t="s">
        <v>828</v>
      </c>
      <c r="F5" s="8" t="s">
        <v>28</v>
      </c>
      <c r="G5" s="35">
        <v>1.0990740740740741</v>
      </c>
      <c r="H5" s="64">
        <v>1</v>
      </c>
      <c r="I5" s="64">
        <v>2</v>
      </c>
      <c r="J5" s="67">
        <f>365/84</f>
        <v>4.3452380952380949</v>
      </c>
      <c r="K5" s="23">
        <f t="shared" ref="K5:K36" si="0">G5*I5/J5</f>
        <v>0.50587519025875194</v>
      </c>
      <c r="L5" s="9" t="s">
        <v>861</v>
      </c>
      <c r="M5" s="9" t="s">
        <v>829</v>
      </c>
    </row>
    <row r="6" spans="1:13" ht="22.5" x14ac:dyDescent="0.25">
      <c r="A6" s="8" t="s">
        <v>16</v>
      </c>
      <c r="B6" s="21">
        <v>12.1</v>
      </c>
      <c r="C6" s="8" t="s">
        <v>345</v>
      </c>
      <c r="D6" s="15" t="s">
        <v>964</v>
      </c>
      <c r="E6" s="15" t="s">
        <v>849</v>
      </c>
      <c r="F6" s="8" t="s">
        <v>27</v>
      </c>
      <c r="G6" s="35">
        <v>6.594444444444445</v>
      </c>
      <c r="H6" s="8">
        <v>1</v>
      </c>
      <c r="I6" s="8">
        <v>1</v>
      </c>
      <c r="J6" s="67">
        <f>365/7</f>
        <v>52.142857142857146</v>
      </c>
      <c r="K6" s="35">
        <f t="shared" si="0"/>
        <v>0.12646879756468798</v>
      </c>
      <c r="L6" s="9" t="s">
        <v>903</v>
      </c>
      <c r="M6" s="9" t="s">
        <v>830</v>
      </c>
    </row>
    <row r="7" spans="1:13" ht="33.75" x14ac:dyDescent="0.25">
      <c r="A7" s="8" t="s">
        <v>16</v>
      </c>
      <c r="B7" s="21">
        <v>12.1</v>
      </c>
      <c r="C7" s="8" t="s">
        <v>345</v>
      </c>
      <c r="D7" s="15" t="s">
        <v>964</v>
      </c>
      <c r="E7" s="15" t="s">
        <v>819</v>
      </c>
      <c r="F7" s="8" t="s">
        <v>28</v>
      </c>
      <c r="G7" s="35">
        <v>3.1323611111111114</v>
      </c>
      <c r="H7" s="64">
        <v>4</v>
      </c>
      <c r="I7" s="64">
        <v>1</v>
      </c>
      <c r="J7" s="67">
        <v>1</v>
      </c>
      <c r="K7" s="3">
        <f t="shared" si="0"/>
        <v>3.1323611111111114</v>
      </c>
      <c r="L7" s="9" t="s">
        <v>965</v>
      </c>
      <c r="M7" s="9" t="s">
        <v>820</v>
      </c>
    </row>
    <row r="8" spans="1:13" ht="33.75" x14ac:dyDescent="0.25">
      <c r="A8" s="8" t="s">
        <v>16</v>
      </c>
      <c r="B8" s="21">
        <v>12.1</v>
      </c>
      <c r="C8" s="8" t="s">
        <v>345</v>
      </c>
      <c r="D8" s="15" t="s">
        <v>857</v>
      </c>
      <c r="E8" s="5" t="s">
        <v>818</v>
      </c>
      <c r="F8" s="9" t="s">
        <v>859</v>
      </c>
      <c r="G8" s="35">
        <v>16.475120370370369</v>
      </c>
      <c r="H8" s="8">
        <v>1</v>
      </c>
      <c r="I8" s="8">
        <v>1</v>
      </c>
      <c r="J8" s="67">
        <f>365/7*10</f>
        <v>521.42857142857144</v>
      </c>
      <c r="K8" s="35">
        <f t="shared" si="0"/>
        <v>3.1596121258244542E-2</v>
      </c>
      <c r="L8" s="9" t="s">
        <v>966</v>
      </c>
      <c r="M8" s="9" t="s">
        <v>860</v>
      </c>
    </row>
    <row r="9" spans="1:13" ht="22.5" x14ac:dyDescent="0.25">
      <c r="A9" s="8" t="s">
        <v>16</v>
      </c>
      <c r="B9" s="21">
        <v>12.1</v>
      </c>
      <c r="C9" s="8" t="s">
        <v>345</v>
      </c>
      <c r="D9" s="15" t="s">
        <v>857</v>
      </c>
      <c r="E9" s="15" t="s">
        <v>858</v>
      </c>
      <c r="F9" s="9"/>
      <c r="G9" s="35">
        <v>43.962962962962962</v>
      </c>
      <c r="H9" s="8">
        <v>1</v>
      </c>
      <c r="I9" s="8">
        <v>1</v>
      </c>
      <c r="J9" s="67">
        <v>6</v>
      </c>
      <c r="K9" s="35">
        <f t="shared" si="0"/>
        <v>7.3271604938271606</v>
      </c>
      <c r="L9" s="9" t="s">
        <v>967</v>
      </c>
      <c r="M9" s="9"/>
    </row>
    <row r="10" spans="1:13" ht="22.5" x14ac:dyDescent="0.25">
      <c r="A10" s="8" t="s">
        <v>16</v>
      </c>
      <c r="B10" s="21">
        <v>12.1</v>
      </c>
      <c r="C10" s="8" t="s">
        <v>345</v>
      </c>
      <c r="D10" s="15" t="s">
        <v>857</v>
      </c>
      <c r="E10" s="15" t="s">
        <v>862</v>
      </c>
      <c r="F10" s="9" t="s">
        <v>28</v>
      </c>
      <c r="G10" s="35">
        <v>2.7476851851851851</v>
      </c>
      <c r="H10" s="8">
        <v>20</v>
      </c>
      <c r="I10" s="8">
        <v>1</v>
      </c>
      <c r="J10" s="67">
        <f>20/14</f>
        <v>1.4285714285714286</v>
      </c>
      <c r="K10" s="35">
        <f t="shared" si="0"/>
        <v>1.9233796296296295</v>
      </c>
      <c r="L10" s="9" t="s">
        <v>863</v>
      </c>
      <c r="M10" s="9" t="s">
        <v>864</v>
      </c>
    </row>
    <row r="11" spans="1:13" ht="33.75" x14ac:dyDescent="0.25">
      <c r="A11" s="8" t="s">
        <v>16</v>
      </c>
      <c r="B11" s="21">
        <v>12.1</v>
      </c>
      <c r="C11" s="8" t="s">
        <v>345</v>
      </c>
      <c r="D11" s="15" t="s">
        <v>857</v>
      </c>
      <c r="E11" s="15" t="s">
        <v>841</v>
      </c>
      <c r="F11" s="8" t="s">
        <v>28</v>
      </c>
      <c r="G11" s="35">
        <v>1.6376203703703704</v>
      </c>
      <c r="H11" s="64">
        <v>1</v>
      </c>
      <c r="I11" s="64">
        <v>1</v>
      </c>
      <c r="J11" s="67">
        <f>365/84</f>
        <v>4.3452380952380949</v>
      </c>
      <c r="K11" s="23">
        <f t="shared" si="0"/>
        <v>0.37687701674277019</v>
      </c>
      <c r="L11" s="9" t="s">
        <v>865</v>
      </c>
      <c r="M11" s="9" t="s">
        <v>821</v>
      </c>
    </row>
    <row r="12" spans="1:13" ht="22.5" x14ac:dyDescent="0.25">
      <c r="A12" s="8" t="s">
        <v>16</v>
      </c>
      <c r="B12" s="21">
        <v>12.1</v>
      </c>
      <c r="C12" s="8" t="s">
        <v>345</v>
      </c>
      <c r="D12" s="15" t="s">
        <v>857</v>
      </c>
      <c r="E12" s="15" t="s">
        <v>843</v>
      </c>
      <c r="F12" s="9" t="s">
        <v>28</v>
      </c>
      <c r="G12" s="35">
        <v>1.9233796296296297</v>
      </c>
      <c r="H12" s="8">
        <v>4</v>
      </c>
      <c r="I12" s="8">
        <v>1</v>
      </c>
      <c r="J12" s="67">
        <f>365/84*6</f>
        <v>26.071428571428569</v>
      </c>
      <c r="K12" s="35">
        <f t="shared" si="0"/>
        <v>7.3773465246067996E-2</v>
      </c>
      <c r="L12" s="9" t="s">
        <v>866</v>
      </c>
      <c r="M12" s="9" t="s">
        <v>867</v>
      </c>
    </row>
    <row r="13" spans="1:13" ht="45" x14ac:dyDescent="0.25">
      <c r="A13" s="8" t="s">
        <v>16</v>
      </c>
      <c r="B13" s="21">
        <v>12.1</v>
      </c>
      <c r="C13" s="8" t="s">
        <v>345</v>
      </c>
      <c r="D13" s="15" t="s">
        <v>857</v>
      </c>
      <c r="E13" s="15" t="s">
        <v>868</v>
      </c>
      <c r="F13" s="8" t="s">
        <v>28</v>
      </c>
      <c r="G13" s="35">
        <v>0.76935185185185184</v>
      </c>
      <c r="H13" s="37">
        <v>1</v>
      </c>
      <c r="I13" s="36">
        <v>1</v>
      </c>
      <c r="J13" s="67">
        <f>365/84*6</f>
        <v>26.071428571428569</v>
      </c>
      <c r="K13" s="3">
        <f t="shared" si="0"/>
        <v>2.9509386098427196E-2</v>
      </c>
      <c r="L13" s="9" t="s">
        <v>968</v>
      </c>
      <c r="M13" s="9" t="s">
        <v>869</v>
      </c>
    </row>
    <row r="14" spans="1:13" ht="22.5" x14ac:dyDescent="0.25">
      <c r="A14" s="8" t="s">
        <v>16</v>
      </c>
      <c r="B14" s="21">
        <v>12.1</v>
      </c>
      <c r="C14" s="8" t="s">
        <v>345</v>
      </c>
      <c r="D14" s="15" t="s">
        <v>857</v>
      </c>
      <c r="E14" s="15" t="s">
        <v>824</v>
      </c>
      <c r="F14" s="8" t="s">
        <v>28</v>
      </c>
      <c r="G14" s="35">
        <v>1.0880833333333333</v>
      </c>
      <c r="H14" s="64">
        <v>1</v>
      </c>
      <c r="I14" s="64">
        <v>1</v>
      </c>
      <c r="J14" s="67">
        <f>365/84</f>
        <v>4.3452380952380949</v>
      </c>
      <c r="K14" s="23">
        <f t="shared" si="0"/>
        <v>0.2504082191780822</v>
      </c>
      <c r="L14" s="9" t="s">
        <v>871</v>
      </c>
      <c r="M14" s="9" t="s">
        <v>825</v>
      </c>
    </row>
    <row r="15" spans="1:13" ht="22.5" x14ac:dyDescent="0.25">
      <c r="A15" s="8" t="s">
        <v>16</v>
      </c>
      <c r="B15" s="21">
        <v>12.1</v>
      </c>
      <c r="C15" s="8" t="s">
        <v>345</v>
      </c>
      <c r="D15" s="15" t="s">
        <v>857</v>
      </c>
      <c r="E15" s="15" t="s">
        <v>872</v>
      </c>
      <c r="F15" s="8" t="s">
        <v>832</v>
      </c>
      <c r="G15" s="35">
        <v>3.2862314814814817</v>
      </c>
      <c r="H15" s="37">
        <v>30</v>
      </c>
      <c r="I15" s="36">
        <v>1</v>
      </c>
      <c r="J15" s="67">
        <f>30/7</f>
        <v>4.2857142857142856</v>
      </c>
      <c r="K15" s="3">
        <f t="shared" si="0"/>
        <v>0.76678734567901241</v>
      </c>
      <c r="L15" s="9" t="s">
        <v>873</v>
      </c>
      <c r="M15" s="46" t="s">
        <v>874</v>
      </c>
    </row>
    <row r="16" spans="1:13" ht="22.5" x14ac:dyDescent="0.25">
      <c r="A16" s="8" t="s">
        <v>16</v>
      </c>
      <c r="B16" s="21">
        <v>12.1</v>
      </c>
      <c r="C16" s="8" t="s">
        <v>345</v>
      </c>
      <c r="D16" s="15" t="s">
        <v>857</v>
      </c>
      <c r="E16" s="15" t="s">
        <v>847</v>
      </c>
      <c r="F16" s="8" t="s">
        <v>28</v>
      </c>
      <c r="G16" s="35">
        <v>0.8792592592592593</v>
      </c>
      <c r="H16" s="64">
        <v>1</v>
      </c>
      <c r="I16" s="64">
        <v>1</v>
      </c>
      <c r="J16" s="67">
        <f>365/84</f>
        <v>4.3452380952380949</v>
      </c>
      <c r="K16" s="23">
        <f t="shared" si="0"/>
        <v>0.20235007610350078</v>
      </c>
      <c r="L16" s="9" t="s">
        <v>875</v>
      </c>
      <c r="M16" s="9" t="s">
        <v>822</v>
      </c>
    </row>
    <row r="17" spans="1:13" ht="22.5" x14ac:dyDescent="0.25">
      <c r="A17" s="8" t="s">
        <v>16</v>
      </c>
      <c r="B17" s="21">
        <v>12.1</v>
      </c>
      <c r="C17" s="8" t="s">
        <v>345</v>
      </c>
      <c r="D17" s="15" t="s">
        <v>857</v>
      </c>
      <c r="E17" s="15" t="s">
        <v>848</v>
      </c>
      <c r="F17" s="8" t="s">
        <v>28</v>
      </c>
      <c r="G17" s="35">
        <v>1.0880833333333333</v>
      </c>
      <c r="H17" s="64">
        <v>3</v>
      </c>
      <c r="I17" s="64">
        <v>1</v>
      </c>
      <c r="J17" s="67">
        <f>365/84*9</f>
        <v>39.107142857142854</v>
      </c>
      <c r="K17" s="23">
        <f t="shared" si="0"/>
        <v>2.7823135464231357E-2</v>
      </c>
      <c r="L17" s="9" t="s">
        <v>876</v>
      </c>
      <c r="M17" s="57" t="s">
        <v>823</v>
      </c>
    </row>
    <row r="18" spans="1:13" ht="33.75" x14ac:dyDescent="0.25">
      <c r="A18" s="8" t="s">
        <v>16</v>
      </c>
      <c r="B18" s="21">
        <v>12.1</v>
      </c>
      <c r="C18" s="8" t="s">
        <v>345</v>
      </c>
      <c r="D18" s="15" t="s">
        <v>857</v>
      </c>
      <c r="E18" s="15" t="s">
        <v>877</v>
      </c>
      <c r="F18" s="8" t="s">
        <v>28</v>
      </c>
      <c r="G18" s="35">
        <v>0.8792592592592593</v>
      </c>
      <c r="H18" s="37">
        <v>30</v>
      </c>
      <c r="I18" s="36">
        <v>1</v>
      </c>
      <c r="J18" s="67">
        <f>30/7</f>
        <v>4.2857142857142856</v>
      </c>
      <c r="K18" s="3">
        <f t="shared" si="0"/>
        <v>0.20516049382716051</v>
      </c>
      <c r="L18" s="9" t="s">
        <v>878</v>
      </c>
      <c r="M18" s="9" t="s">
        <v>879</v>
      </c>
    </row>
    <row r="19" spans="1:13" ht="22.5" x14ac:dyDescent="0.25">
      <c r="A19" s="8" t="s">
        <v>16</v>
      </c>
      <c r="B19" s="21">
        <v>12.1</v>
      </c>
      <c r="C19" s="8" t="s">
        <v>345</v>
      </c>
      <c r="D19" s="15" t="s">
        <v>857</v>
      </c>
      <c r="E19" s="15" t="s">
        <v>880</v>
      </c>
      <c r="F19" s="9" t="s">
        <v>21</v>
      </c>
      <c r="G19" s="35">
        <v>1.3738425925925926</v>
      </c>
      <c r="H19" s="8">
        <v>1</v>
      </c>
      <c r="I19" s="8">
        <v>1</v>
      </c>
      <c r="J19" s="67">
        <f>365/7*2</f>
        <v>104.28571428571429</v>
      </c>
      <c r="K19" s="35">
        <f t="shared" si="0"/>
        <v>1.3173833079654996E-2</v>
      </c>
      <c r="L19" s="9" t="s">
        <v>881</v>
      </c>
      <c r="M19" s="9" t="s">
        <v>882</v>
      </c>
    </row>
    <row r="20" spans="1:13" ht="22.5" x14ac:dyDescent="0.25">
      <c r="A20" s="8" t="s">
        <v>16</v>
      </c>
      <c r="B20" s="21">
        <v>12.1</v>
      </c>
      <c r="C20" s="8" t="s">
        <v>345</v>
      </c>
      <c r="D20" s="15" t="s">
        <v>857</v>
      </c>
      <c r="E20" s="15" t="s">
        <v>850</v>
      </c>
      <c r="F20" s="8" t="s">
        <v>28</v>
      </c>
      <c r="G20" s="35">
        <v>1.0990740740740741</v>
      </c>
      <c r="H20" s="64">
        <v>1</v>
      </c>
      <c r="I20" s="64">
        <v>1</v>
      </c>
      <c r="J20" s="67">
        <f>365/84</f>
        <v>4.3452380952380949</v>
      </c>
      <c r="K20" s="23">
        <f t="shared" si="0"/>
        <v>0.25293759512937597</v>
      </c>
      <c r="L20" s="9" t="s">
        <v>883</v>
      </c>
      <c r="M20" s="65" t="s">
        <v>884</v>
      </c>
    </row>
    <row r="21" spans="1:13" ht="22.5" x14ac:dyDescent="0.25">
      <c r="A21" s="8" t="s">
        <v>16</v>
      </c>
      <c r="B21" s="21">
        <v>12.1</v>
      </c>
      <c r="C21" s="8" t="s">
        <v>345</v>
      </c>
      <c r="D21" s="15" t="s">
        <v>857</v>
      </c>
      <c r="E21" s="15" t="s">
        <v>885</v>
      </c>
      <c r="F21" s="9" t="s">
        <v>28</v>
      </c>
      <c r="G21" s="35">
        <v>1.0990740740740741</v>
      </c>
      <c r="H21" s="8">
        <v>1</v>
      </c>
      <c r="I21" s="8">
        <v>1</v>
      </c>
      <c r="J21" s="67">
        <f>365/84*3</f>
        <v>13.035714285714285</v>
      </c>
      <c r="K21" s="35">
        <f t="shared" si="0"/>
        <v>8.4312531709791985E-2</v>
      </c>
      <c r="L21" s="9" t="s">
        <v>886</v>
      </c>
      <c r="M21" s="9" t="s">
        <v>887</v>
      </c>
    </row>
    <row r="22" spans="1:13" ht="22.5" x14ac:dyDescent="0.25">
      <c r="A22" s="8" t="s">
        <v>16</v>
      </c>
      <c r="B22" s="21">
        <v>12.1</v>
      </c>
      <c r="C22" s="8" t="s">
        <v>345</v>
      </c>
      <c r="D22" s="15" t="s">
        <v>857</v>
      </c>
      <c r="E22" s="15" t="s">
        <v>888</v>
      </c>
      <c r="F22" s="9" t="s">
        <v>28</v>
      </c>
      <c r="G22" s="35">
        <v>0.82430555555555562</v>
      </c>
      <c r="H22" s="8">
        <v>2</v>
      </c>
      <c r="I22" s="8">
        <v>1</v>
      </c>
      <c r="J22" s="67">
        <f>365/84*2</f>
        <v>8.6904761904761898</v>
      </c>
      <c r="K22" s="35">
        <f t="shared" si="0"/>
        <v>9.4851598173516002E-2</v>
      </c>
      <c r="L22" s="9" t="s">
        <v>889</v>
      </c>
      <c r="M22" s="57" t="s">
        <v>890</v>
      </c>
    </row>
    <row r="23" spans="1:13" ht="33.75" x14ac:dyDescent="0.25">
      <c r="A23" s="8" t="s">
        <v>16</v>
      </c>
      <c r="B23" s="21">
        <v>12.1</v>
      </c>
      <c r="C23" s="8" t="s">
        <v>345</v>
      </c>
      <c r="D23" s="15" t="s">
        <v>857</v>
      </c>
      <c r="E23" s="15" t="s">
        <v>852</v>
      </c>
      <c r="F23" s="9" t="s">
        <v>28</v>
      </c>
      <c r="G23" s="35">
        <v>1.9673425925925927</v>
      </c>
      <c r="H23" s="8">
        <v>1</v>
      </c>
      <c r="I23" s="8">
        <v>1</v>
      </c>
      <c r="J23" s="67">
        <f>365/84</f>
        <v>4.3452380952380949</v>
      </c>
      <c r="K23" s="35">
        <f t="shared" si="0"/>
        <v>0.45275829528158301</v>
      </c>
      <c r="L23" s="9" t="s">
        <v>865</v>
      </c>
      <c r="M23" s="9" t="s">
        <v>891</v>
      </c>
    </row>
    <row r="24" spans="1:13" ht="33.75" x14ac:dyDescent="0.25">
      <c r="A24" s="8" t="s">
        <v>16</v>
      </c>
      <c r="B24" s="21">
        <v>12.1</v>
      </c>
      <c r="C24" s="8" t="s">
        <v>345</v>
      </c>
      <c r="D24" s="15" t="s">
        <v>857</v>
      </c>
      <c r="E24" s="15" t="s">
        <v>892</v>
      </c>
      <c r="F24" s="9" t="s">
        <v>28</v>
      </c>
      <c r="G24" s="35">
        <v>1.9673425925925927</v>
      </c>
      <c r="H24" s="8">
        <v>1</v>
      </c>
      <c r="I24" s="8">
        <v>1</v>
      </c>
      <c r="J24" s="67">
        <f>365/84</f>
        <v>4.3452380952380949</v>
      </c>
      <c r="K24" s="35">
        <f t="shared" si="0"/>
        <v>0.45275829528158301</v>
      </c>
      <c r="L24" s="9" t="s">
        <v>865</v>
      </c>
      <c r="M24" s="9" t="s">
        <v>893</v>
      </c>
    </row>
    <row r="25" spans="1:13" ht="33.75" x14ac:dyDescent="0.25">
      <c r="A25" s="8" t="s">
        <v>16</v>
      </c>
      <c r="B25" s="21">
        <v>12.1</v>
      </c>
      <c r="C25" s="8" t="s">
        <v>345</v>
      </c>
      <c r="D25" s="15" t="s">
        <v>857</v>
      </c>
      <c r="E25" s="15" t="s">
        <v>894</v>
      </c>
      <c r="F25" s="9"/>
      <c r="G25" s="35">
        <v>10.99074074074074</v>
      </c>
      <c r="H25" s="8">
        <v>1</v>
      </c>
      <c r="I25" s="8">
        <v>1</v>
      </c>
      <c r="J25" s="67">
        <f>4.35*2</f>
        <v>8.6999999999999993</v>
      </c>
      <c r="K25" s="35">
        <f t="shared" si="0"/>
        <v>1.2633035334184761</v>
      </c>
      <c r="L25" s="9" t="s">
        <v>895</v>
      </c>
      <c r="M25" s="9"/>
    </row>
    <row r="26" spans="1:13" ht="22.5" x14ac:dyDescent="0.25">
      <c r="A26" s="8" t="s">
        <v>16</v>
      </c>
      <c r="B26" s="21">
        <v>12.1</v>
      </c>
      <c r="C26" s="8" t="s">
        <v>345</v>
      </c>
      <c r="D26" s="15" t="s">
        <v>857</v>
      </c>
      <c r="E26" s="15" t="s">
        <v>896</v>
      </c>
      <c r="F26" s="9" t="s">
        <v>79</v>
      </c>
      <c r="G26" s="35">
        <v>1.0990740740740741</v>
      </c>
      <c r="H26" s="8">
        <v>1</v>
      </c>
      <c r="I26" s="8">
        <v>1</v>
      </c>
      <c r="J26" s="67">
        <f>365/84</f>
        <v>4.3452380952380949</v>
      </c>
      <c r="K26" s="35">
        <f t="shared" si="0"/>
        <v>0.25293759512937597</v>
      </c>
      <c r="L26" s="9" t="s">
        <v>883</v>
      </c>
      <c r="M26" s="9" t="s">
        <v>897</v>
      </c>
    </row>
    <row r="27" spans="1:13" ht="33.75" x14ac:dyDescent="0.25">
      <c r="A27" s="8" t="s">
        <v>16</v>
      </c>
      <c r="B27" s="21">
        <v>12.1</v>
      </c>
      <c r="C27" s="8" t="s">
        <v>345</v>
      </c>
      <c r="D27" s="15" t="s">
        <v>857</v>
      </c>
      <c r="E27" s="15" t="s">
        <v>898</v>
      </c>
      <c r="F27" s="9" t="s">
        <v>28</v>
      </c>
      <c r="G27" s="35">
        <v>1.2089814814814817</v>
      </c>
      <c r="H27" s="8">
        <v>1</v>
      </c>
      <c r="I27" s="8">
        <v>1</v>
      </c>
      <c r="J27" s="67">
        <f>365/84</f>
        <v>4.3452380952380949</v>
      </c>
      <c r="K27" s="35">
        <f t="shared" si="0"/>
        <v>0.27823135464231363</v>
      </c>
      <c r="L27" s="9" t="s">
        <v>899</v>
      </c>
      <c r="M27" s="9" t="s">
        <v>900</v>
      </c>
    </row>
    <row r="28" spans="1:13" ht="22.5" x14ac:dyDescent="0.25">
      <c r="A28" s="8" t="s">
        <v>16</v>
      </c>
      <c r="B28" s="21">
        <v>12.1</v>
      </c>
      <c r="C28" s="8" t="s">
        <v>345</v>
      </c>
      <c r="D28" s="15" t="s">
        <v>857</v>
      </c>
      <c r="E28" s="15" t="s">
        <v>901</v>
      </c>
      <c r="F28" s="9" t="s">
        <v>28</v>
      </c>
      <c r="G28" s="35">
        <v>6.594444444444445</v>
      </c>
      <c r="H28" s="8">
        <v>1</v>
      </c>
      <c r="I28" s="8">
        <v>1</v>
      </c>
      <c r="J28" s="67">
        <f>365/84</f>
        <v>4.3452380952380949</v>
      </c>
      <c r="K28" s="35">
        <f t="shared" si="0"/>
        <v>1.517625570776256</v>
      </c>
      <c r="L28" s="9" t="s">
        <v>902</v>
      </c>
      <c r="M28" s="9" t="s">
        <v>834</v>
      </c>
    </row>
    <row r="29" spans="1:13" ht="33.75" x14ac:dyDescent="0.25">
      <c r="A29" s="8" t="s">
        <v>16</v>
      </c>
      <c r="B29" s="21">
        <v>12.1</v>
      </c>
      <c r="C29" s="8" t="s">
        <v>345</v>
      </c>
      <c r="D29" s="15" t="s">
        <v>857</v>
      </c>
      <c r="E29" s="15" t="s">
        <v>826</v>
      </c>
      <c r="F29" s="8" t="s">
        <v>28</v>
      </c>
      <c r="G29" s="35">
        <v>0.54953703703703705</v>
      </c>
      <c r="H29" s="8">
        <v>1</v>
      </c>
      <c r="I29" s="8">
        <v>1</v>
      </c>
      <c r="J29" s="67">
        <f>365/7*5</f>
        <v>260.71428571428572</v>
      </c>
      <c r="K29" s="35">
        <f t="shared" si="0"/>
        <v>2.1078132927447994E-3</v>
      </c>
      <c r="L29" s="9" t="s">
        <v>1465</v>
      </c>
      <c r="M29" s="9" t="s">
        <v>827</v>
      </c>
    </row>
    <row r="30" spans="1:13" ht="33.75" x14ac:dyDescent="0.25">
      <c r="A30" s="8" t="s">
        <v>16</v>
      </c>
      <c r="B30" s="21">
        <v>12.1</v>
      </c>
      <c r="C30" s="8" t="s">
        <v>345</v>
      </c>
      <c r="D30" s="15" t="s">
        <v>857</v>
      </c>
      <c r="E30" s="15" t="s">
        <v>904</v>
      </c>
      <c r="F30" s="9" t="s">
        <v>28</v>
      </c>
      <c r="G30" s="35">
        <v>5.4953703703703702</v>
      </c>
      <c r="H30" s="8">
        <v>1</v>
      </c>
      <c r="I30" s="8">
        <v>1</v>
      </c>
      <c r="J30" s="67">
        <f>365/7*5</f>
        <v>260.71428571428572</v>
      </c>
      <c r="K30" s="35">
        <f t="shared" si="0"/>
        <v>2.1078132927447996E-2</v>
      </c>
      <c r="L30" s="9" t="s">
        <v>905</v>
      </c>
      <c r="M30" s="57" t="s">
        <v>906</v>
      </c>
    </row>
    <row r="31" spans="1:13" x14ac:dyDescent="0.25">
      <c r="A31" s="8" t="s">
        <v>16</v>
      </c>
      <c r="B31" s="21">
        <v>12.1</v>
      </c>
      <c r="C31" s="8" t="s">
        <v>345</v>
      </c>
      <c r="D31" s="15" t="s">
        <v>20</v>
      </c>
      <c r="E31" s="15" t="s">
        <v>831</v>
      </c>
      <c r="F31" s="8"/>
      <c r="G31" s="35">
        <v>0</v>
      </c>
      <c r="H31" s="8">
        <v>0</v>
      </c>
      <c r="I31" s="8">
        <v>0</v>
      </c>
      <c r="J31" s="67">
        <f>365/7*10</f>
        <v>521.42857142857144</v>
      </c>
      <c r="K31" s="35">
        <f t="shared" si="0"/>
        <v>0</v>
      </c>
      <c r="L31" s="9" t="s">
        <v>907</v>
      </c>
      <c r="M31" s="9" t="s">
        <v>908</v>
      </c>
    </row>
    <row r="32" spans="1:13" ht="22.5" x14ac:dyDescent="0.25">
      <c r="A32" s="8" t="s">
        <v>16</v>
      </c>
      <c r="B32" s="21">
        <v>12.1</v>
      </c>
      <c r="C32" s="8" t="s">
        <v>345</v>
      </c>
      <c r="D32" s="15" t="s">
        <v>20</v>
      </c>
      <c r="E32" s="15" t="s">
        <v>909</v>
      </c>
      <c r="F32" s="9" t="s">
        <v>832</v>
      </c>
      <c r="G32" s="35">
        <v>4.385305555555556</v>
      </c>
      <c r="H32" s="8">
        <v>1</v>
      </c>
      <c r="I32" s="8">
        <v>1</v>
      </c>
      <c r="J32" s="67">
        <f>365/7*3</f>
        <v>156.42857142857144</v>
      </c>
      <c r="K32" s="35">
        <f t="shared" si="0"/>
        <v>2.8033916793505833E-2</v>
      </c>
      <c r="L32" s="9" t="s">
        <v>910</v>
      </c>
      <c r="M32" s="46" t="s">
        <v>911</v>
      </c>
    </row>
    <row r="33" spans="1:13" ht="33.75" x14ac:dyDescent="0.25">
      <c r="A33" s="8" t="s">
        <v>16</v>
      </c>
      <c r="B33" s="21">
        <v>12.1</v>
      </c>
      <c r="C33" s="8" t="s">
        <v>345</v>
      </c>
      <c r="D33" s="15" t="s">
        <v>857</v>
      </c>
      <c r="E33" s="15" t="s">
        <v>912</v>
      </c>
      <c r="F33" s="9" t="s">
        <v>27</v>
      </c>
      <c r="G33" s="35">
        <v>2.4729166666666669</v>
      </c>
      <c r="H33" s="8">
        <v>1</v>
      </c>
      <c r="I33" s="8">
        <v>1</v>
      </c>
      <c r="J33" s="67">
        <f>365/7*10</f>
        <v>521.42857142857144</v>
      </c>
      <c r="K33" s="35">
        <f t="shared" si="0"/>
        <v>4.7425799086757989E-3</v>
      </c>
      <c r="L33" s="9" t="s">
        <v>913</v>
      </c>
      <c r="M33" s="9" t="s">
        <v>914</v>
      </c>
    </row>
    <row r="34" spans="1:13" ht="22.5" x14ac:dyDescent="0.25">
      <c r="A34" s="8" t="s">
        <v>16</v>
      </c>
      <c r="B34" s="21">
        <v>12.1</v>
      </c>
      <c r="C34" s="8" t="s">
        <v>345</v>
      </c>
      <c r="D34" s="15" t="s">
        <v>857</v>
      </c>
      <c r="E34" s="15" t="s">
        <v>915</v>
      </c>
      <c r="F34" s="9"/>
      <c r="G34" s="35">
        <v>10.99074074074074</v>
      </c>
      <c r="H34" s="8"/>
      <c r="I34" s="8">
        <v>1</v>
      </c>
      <c r="J34" s="67">
        <f>365/84*2</f>
        <v>8.6904761904761898</v>
      </c>
      <c r="K34" s="35">
        <f t="shared" si="0"/>
        <v>1.2646879756468798</v>
      </c>
      <c r="L34" s="9" t="s">
        <v>916</v>
      </c>
      <c r="M34" s="65"/>
    </row>
    <row r="35" spans="1:13" ht="33.75" x14ac:dyDescent="0.25">
      <c r="A35" s="8" t="s">
        <v>16</v>
      </c>
      <c r="B35" s="21">
        <v>12.1</v>
      </c>
      <c r="C35" s="8" t="s">
        <v>345</v>
      </c>
      <c r="D35" s="15" t="s">
        <v>857</v>
      </c>
      <c r="E35" s="15" t="s">
        <v>833</v>
      </c>
      <c r="F35" s="9"/>
      <c r="G35" s="35">
        <v>54.953703703703702</v>
      </c>
      <c r="H35" s="8">
        <v>1</v>
      </c>
      <c r="I35" s="8">
        <v>1</v>
      </c>
      <c r="J35" s="67">
        <f>365/7</f>
        <v>52.142857142857146</v>
      </c>
      <c r="K35" s="35">
        <f t="shared" si="0"/>
        <v>1.0539066463723996</v>
      </c>
      <c r="L35" s="68" t="s">
        <v>917</v>
      </c>
      <c r="M35" s="46"/>
    </row>
    <row r="36" spans="1:13" ht="22.5" x14ac:dyDescent="0.25">
      <c r="A36" s="8" t="s">
        <v>16</v>
      </c>
      <c r="B36" s="21">
        <v>12.1</v>
      </c>
      <c r="C36" s="8" t="s">
        <v>345</v>
      </c>
      <c r="D36" s="1" t="s">
        <v>870</v>
      </c>
      <c r="E36" s="15" t="s">
        <v>969</v>
      </c>
      <c r="F36" s="9"/>
      <c r="G36" s="35">
        <v>8.7925925925925927</v>
      </c>
      <c r="H36" s="8"/>
      <c r="I36" s="8">
        <v>1</v>
      </c>
      <c r="J36" s="67">
        <v>4.3499999999999996</v>
      </c>
      <c r="K36" s="35">
        <f t="shared" si="0"/>
        <v>2.0212856534695618</v>
      </c>
      <c r="L36" s="9" t="s">
        <v>970</v>
      </c>
      <c r="M36" s="65"/>
    </row>
    <row r="37" spans="1:13" ht="33.75" x14ac:dyDescent="0.25">
      <c r="A37" s="8" t="s">
        <v>16</v>
      </c>
      <c r="B37" s="21">
        <v>12.1</v>
      </c>
      <c r="C37" s="8" t="s">
        <v>345</v>
      </c>
      <c r="D37" s="1" t="s">
        <v>870</v>
      </c>
      <c r="E37" s="5" t="s">
        <v>818</v>
      </c>
      <c r="F37" s="9" t="s">
        <v>859</v>
      </c>
      <c r="G37" s="35">
        <v>16.475120370370369</v>
      </c>
      <c r="H37" s="8">
        <v>1</v>
      </c>
      <c r="I37" s="8">
        <v>1</v>
      </c>
      <c r="J37" s="67">
        <f>365/7*10</f>
        <v>521.42857142857144</v>
      </c>
      <c r="K37" s="35">
        <f t="shared" ref="K37:K68" si="1">G37*I37/J37</f>
        <v>3.1596121258244542E-2</v>
      </c>
      <c r="L37" s="9" t="s">
        <v>940</v>
      </c>
      <c r="M37" s="9" t="s">
        <v>860</v>
      </c>
    </row>
    <row r="38" spans="1:13" ht="45" x14ac:dyDescent="0.25">
      <c r="A38" s="8" t="s">
        <v>16</v>
      </c>
      <c r="B38" s="21">
        <v>12.1</v>
      </c>
      <c r="C38" s="8" t="s">
        <v>345</v>
      </c>
      <c r="D38" s="1" t="s">
        <v>870</v>
      </c>
      <c r="E38" s="15" t="s">
        <v>941</v>
      </c>
      <c r="F38" s="8" t="s">
        <v>28</v>
      </c>
      <c r="G38" s="35">
        <v>4.3962962962962964</v>
      </c>
      <c r="H38" s="37">
        <v>10</v>
      </c>
      <c r="I38" s="36">
        <v>2</v>
      </c>
      <c r="J38" s="67">
        <f>10/7</f>
        <v>1.4285714285714286</v>
      </c>
      <c r="K38" s="3">
        <f t="shared" si="1"/>
        <v>6.1548148148148147</v>
      </c>
      <c r="L38" s="9" t="s">
        <v>971</v>
      </c>
      <c r="M38" s="9" t="s">
        <v>942</v>
      </c>
    </row>
    <row r="39" spans="1:13" ht="22.5" x14ac:dyDescent="0.25">
      <c r="A39" s="8" t="s">
        <v>16</v>
      </c>
      <c r="B39" s="21">
        <v>12.1</v>
      </c>
      <c r="C39" s="8" t="s">
        <v>345</v>
      </c>
      <c r="D39" s="1" t="s">
        <v>870</v>
      </c>
      <c r="E39" s="15" t="s">
        <v>841</v>
      </c>
      <c r="F39" s="8" t="s">
        <v>28</v>
      </c>
      <c r="G39" s="35">
        <v>0.59350000000000003</v>
      </c>
      <c r="H39" s="8">
        <v>1</v>
      </c>
      <c r="I39" s="36">
        <v>1</v>
      </c>
      <c r="J39" s="67">
        <f>365/84</f>
        <v>4.3452380952380949</v>
      </c>
      <c r="K39" s="16">
        <f t="shared" si="1"/>
        <v>0.13658630136986302</v>
      </c>
      <c r="L39" s="9" t="s">
        <v>943</v>
      </c>
      <c r="M39" s="9" t="s">
        <v>842</v>
      </c>
    </row>
    <row r="40" spans="1:13" ht="22.5" x14ac:dyDescent="0.25">
      <c r="A40" s="8" t="s">
        <v>16</v>
      </c>
      <c r="B40" s="21">
        <v>12.1</v>
      </c>
      <c r="C40" s="8" t="s">
        <v>345</v>
      </c>
      <c r="D40" s="1" t="s">
        <v>870</v>
      </c>
      <c r="E40" s="15" t="s">
        <v>843</v>
      </c>
      <c r="F40" s="8" t="s">
        <v>28</v>
      </c>
      <c r="G40" s="35">
        <v>8.7925925925925927</v>
      </c>
      <c r="H40" s="8">
        <v>1</v>
      </c>
      <c r="I40" s="36">
        <v>1</v>
      </c>
      <c r="J40" s="67">
        <f>365/7*5</f>
        <v>260.71428571428572</v>
      </c>
      <c r="K40" s="16">
        <f t="shared" si="1"/>
        <v>3.372501268391679E-2</v>
      </c>
      <c r="L40" s="9" t="s">
        <v>944</v>
      </c>
      <c r="M40" s="9" t="s">
        <v>844</v>
      </c>
    </row>
    <row r="41" spans="1:13" ht="22.5" x14ac:dyDescent="0.25">
      <c r="A41" s="8" t="s">
        <v>16</v>
      </c>
      <c r="B41" s="21">
        <v>12.1</v>
      </c>
      <c r="C41" s="8" t="s">
        <v>345</v>
      </c>
      <c r="D41" s="1" t="s">
        <v>870</v>
      </c>
      <c r="E41" s="15" t="s">
        <v>845</v>
      </c>
      <c r="F41" s="8" t="s">
        <v>28</v>
      </c>
      <c r="G41" s="35">
        <v>8.7925925925925927</v>
      </c>
      <c r="H41" s="8">
        <v>4</v>
      </c>
      <c r="I41" s="36">
        <v>1</v>
      </c>
      <c r="J41" s="67">
        <v>4</v>
      </c>
      <c r="K41" s="16">
        <f t="shared" si="1"/>
        <v>2.1981481481481482</v>
      </c>
      <c r="L41" s="9" t="s">
        <v>945</v>
      </c>
      <c r="M41" s="9" t="s">
        <v>846</v>
      </c>
    </row>
    <row r="42" spans="1:13" ht="22.5" x14ac:dyDescent="0.25">
      <c r="A42" s="8" t="s">
        <v>16</v>
      </c>
      <c r="B42" s="21">
        <v>12.1</v>
      </c>
      <c r="C42" s="8" t="s">
        <v>345</v>
      </c>
      <c r="D42" s="1" t="s">
        <v>870</v>
      </c>
      <c r="E42" s="15" t="s">
        <v>868</v>
      </c>
      <c r="F42" s="8" t="s">
        <v>28</v>
      </c>
      <c r="G42" s="35">
        <v>0.76935185185185184</v>
      </c>
      <c r="H42" s="37">
        <v>1</v>
      </c>
      <c r="I42" s="36">
        <v>1</v>
      </c>
      <c r="J42" s="67">
        <f>365/84*2</f>
        <v>8.6904761904761898</v>
      </c>
      <c r="K42" s="3">
        <f t="shared" si="1"/>
        <v>8.8528158295281587E-2</v>
      </c>
      <c r="L42" s="9" t="s">
        <v>946</v>
      </c>
      <c r="M42" s="9" t="s">
        <v>869</v>
      </c>
    </row>
    <row r="43" spans="1:13" ht="22.5" x14ac:dyDescent="0.25">
      <c r="A43" s="8" t="s">
        <v>16</v>
      </c>
      <c r="B43" s="21">
        <v>12.1</v>
      </c>
      <c r="C43" s="8" t="s">
        <v>345</v>
      </c>
      <c r="D43" s="1" t="s">
        <v>870</v>
      </c>
      <c r="E43" s="15" t="s">
        <v>872</v>
      </c>
      <c r="F43" s="8" t="s">
        <v>832</v>
      </c>
      <c r="G43" s="35">
        <v>3.2862314814814817</v>
      </c>
      <c r="H43" s="37">
        <v>30</v>
      </c>
      <c r="I43" s="36">
        <v>1</v>
      </c>
      <c r="J43" s="67">
        <f>30/7</f>
        <v>4.2857142857142856</v>
      </c>
      <c r="K43" s="3">
        <f t="shared" si="1"/>
        <v>0.76678734567901241</v>
      </c>
      <c r="L43" s="9" t="s">
        <v>873</v>
      </c>
      <c r="M43" s="46" t="s">
        <v>874</v>
      </c>
    </row>
    <row r="44" spans="1:13" ht="22.5" x14ac:dyDescent="0.25">
      <c r="A44" s="8" t="s">
        <v>16</v>
      </c>
      <c r="B44" s="21">
        <v>12.1</v>
      </c>
      <c r="C44" s="8" t="s">
        <v>345</v>
      </c>
      <c r="D44" s="1" t="s">
        <v>870</v>
      </c>
      <c r="E44" s="15" t="s">
        <v>847</v>
      </c>
      <c r="F44" s="8" t="s">
        <v>28</v>
      </c>
      <c r="G44" s="35">
        <v>0.8792592592592593</v>
      </c>
      <c r="H44" s="64">
        <v>1</v>
      </c>
      <c r="I44" s="64">
        <v>1</v>
      </c>
      <c r="J44" s="67">
        <f>365/84</f>
        <v>4.3452380952380949</v>
      </c>
      <c r="K44" s="23">
        <f t="shared" si="1"/>
        <v>0.20235007610350078</v>
      </c>
      <c r="L44" s="9" t="s">
        <v>947</v>
      </c>
      <c r="M44" s="9" t="s">
        <v>822</v>
      </c>
    </row>
    <row r="45" spans="1:13" ht="22.5" x14ac:dyDescent="0.25">
      <c r="A45" s="8" t="s">
        <v>16</v>
      </c>
      <c r="B45" s="21">
        <v>12.1</v>
      </c>
      <c r="C45" s="8" t="s">
        <v>345</v>
      </c>
      <c r="D45" s="1" t="s">
        <v>870</v>
      </c>
      <c r="E45" s="15" t="s">
        <v>848</v>
      </c>
      <c r="F45" s="8" t="s">
        <v>28</v>
      </c>
      <c r="G45" s="35">
        <v>1.0880833333333333</v>
      </c>
      <c r="H45" s="64">
        <v>3</v>
      </c>
      <c r="I45" s="64">
        <v>1</v>
      </c>
      <c r="J45" s="67">
        <f>365/84*9</f>
        <v>39.107142857142854</v>
      </c>
      <c r="K45" s="23">
        <f t="shared" si="1"/>
        <v>2.7823135464231357E-2</v>
      </c>
      <c r="L45" s="9" t="s">
        <v>948</v>
      </c>
      <c r="M45" s="57" t="s">
        <v>823</v>
      </c>
    </row>
    <row r="46" spans="1:13" ht="22.5" x14ac:dyDescent="0.25">
      <c r="A46" s="8" t="s">
        <v>16</v>
      </c>
      <c r="B46" s="21">
        <v>12.1</v>
      </c>
      <c r="C46" s="8" t="s">
        <v>345</v>
      </c>
      <c r="D46" s="1" t="s">
        <v>870</v>
      </c>
      <c r="E46" s="15" t="s">
        <v>824</v>
      </c>
      <c r="F46" s="8" t="s">
        <v>28</v>
      </c>
      <c r="G46" s="35">
        <v>1.0880833333333333</v>
      </c>
      <c r="H46" s="64">
        <v>1</v>
      </c>
      <c r="I46" s="64">
        <v>1</v>
      </c>
      <c r="J46" s="67">
        <f>365/84</f>
        <v>4.3452380952380949</v>
      </c>
      <c r="K46" s="23">
        <f t="shared" si="1"/>
        <v>0.2504082191780822</v>
      </c>
      <c r="L46" s="9" t="s">
        <v>871</v>
      </c>
      <c r="M46" s="9" t="s">
        <v>825</v>
      </c>
    </row>
    <row r="47" spans="1:13" ht="33.75" x14ac:dyDescent="0.25">
      <c r="A47" s="8" t="s">
        <v>16</v>
      </c>
      <c r="B47" s="21">
        <v>12.1</v>
      </c>
      <c r="C47" s="8" t="s">
        <v>345</v>
      </c>
      <c r="D47" s="1" t="s">
        <v>870</v>
      </c>
      <c r="E47" s="15" t="s">
        <v>877</v>
      </c>
      <c r="F47" s="8" t="s">
        <v>28</v>
      </c>
      <c r="G47" s="35">
        <v>0.8792592592592593</v>
      </c>
      <c r="H47" s="37">
        <v>30</v>
      </c>
      <c r="I47" s="36">
        <v>1</v>
      </c>
      <c r="J47" s="67">
        <f>30/7</f>
        <v>4.2857142857142856</v>
      </c>
      <c r="K47" s="3">
        <f t="shared" si="1"/>
        <v>0.20516049382716051</v>
      </c>
      <c r="L47" s="9" t="s">
        <v>878</v>
      </c>
      <c r="M47" s="9" t="s">
        <v>879</v>
      </c>
    </row>
    <row r="48" spans="1:13" ht="22.5" x14ac:dyDescent="0.25">
      <c r="A48" s="8" t="s">
        <v>16</v>
      </c>
      <c r="B48" s="21">
        <v>12.1</v>
      </c>
      <c r="C48" s="8" t="s">
        <v>345</v>
      </c>
      <c r="D48" s="1" t="s">
        <v>870</v>
      </c>
      <c r="E48" s="15" t="s">
        <v>850</v>
      </c>
      <c r="F48" s="8" t="s">
        <v>28</v>
      </c>
      <c r="G48" s="35">
        <v>1.0990740740740741</v>
      </c>
      <c r="H48" s="8">
        <v>1</v>
      </c>
      <c r="I48" s="36">
        <v>1</v>
      </c>
      <c r="J48" s="67">
        <f>365/84</f>
        <v>4.3452380952380949</v>
      </c>
      <c r="K48" s="16">
        <f t="shared" si="1"/>
        <v>0.25293759512937597</v>
      </c>
      <c r="L48" s="9" t="s">
        <v>949</v>
      </c>
      <c r="M48" s="9" t="s">
        <v>851</v>
      </c>
    </row>
    <row r="49" spans="1:13" ht="22.5" x14ac:dyDescent="0.25">
      <c r="A49" s="8" t="s">
        <v>16</v>
      </c>
      <c r="B49" s="21">
        <v>12.1</v>
      </c>
      <c r="C49" s="8" t="s">
        <v>345</v>
      </c>
      <c r="D49" s="1" t="s">
        <v>870</v>
      </c>
      <c r="E49" s="15" t="s">
        <v>950</v>
      </c>
      <c r="F49" s="8" t="s">
        <v>28</v>
      </c>
      <c r="G49" s="35">
        <v>3.0224537037037038</v>
      </c>
      <c r="H49" s="8">
        <v>1</v>
      </c>
      <c r="I49" s="36">
        <v>1</v>
      </c>
      <c r="J49" s="67">
        <f>365/84</f>
        <v>4.3452380952380949</v>
      </c>
      <c r="K49" s="16">
        <f t="shared" si="1"/>
        <v>0.69557838660578397</v>
      </c>
      <c r="L49" s="9" t="s">
        <v>949</v>
      </c>
      <c r="M49" s="57" t="s">
        <v>854</v>
      </c>
    </row>
    <row r="50" spans="1:13" ht="22.5" x14ac:dyDescent="0.25">
      <c r="A50" s="8" t="s">
        <v>16</v>
      </c>
      <c r="B50" s="21">
        <v>12.1</v>
      </c>
      <c r="C50" s="8" t="s">
        <v>345</v>
      </c>
      <c r="D50" s="1" t="s">
        <v>870</v>
      </c>
      <c r="E50" s="15" t="s">
        <v>888</v>
      </c>
      <c r="F50" s="9" t="s">
        <v>28</v>
      </c>
      <c r="G50" s="35">
        <v>0.82430555555555562</v>
      </c>
      <c r="H50" s="8">
        <v>2</v>
      </c>
      <c r="I50" s="8">
        <v>1</v>
      </c>
      <c r="J50" s="67">
        <f>365/84*2</f>
        <v>8.6904761904761898</v>
      </c>
      <c r="K50" s="35">
        <f t="shared" si="1"/>
        <v>9.4851598173516002E-2</v>
      </c>
      <c r="L50" s="9" t="s">
        <v>889</v>
      </c>
      <c r="M50" s="57" t="s">
        <v>890</v>
      </c>
    </row>
    <row r="51" spans="1:13" ht="22.5" x14ac:dyDescent="0.25">
      <c r="A51" s="8" t="s">
        <v>16</v>
      </c>
      <c r="B51" s="21">
        <v>12.1</v>
      </c>
      <c r="C51" s="8" t="s">
        <v>345</v>
      </c>
      <c r="D51" s="1" t="s">
        <v>870</v>
      </c>
      <c r="E51" s="15" t="s">
        <v>852</v>
      </c>
      <c r="F51" s="8" t="s">
        <v>28</v>
      </c>
      <c r="G51" s="35">
        <v>1.0441203703703703</v>
      </c>
      <c r="H51" s="8">
        <v>1</v>
      </c>
      <c r="I51" s="36">
        <v>1</v>
      </c>
      <c r="J51" s="67">
        <f>365/84</f>
        <v>4.3452380952380949</v>
      </c>
      <c r="K51" s="16">
        <f t="shared" si="1"/>
        <v>0.24029071537290717</v>
      </c>
      <c r="L51" s="9" t="s">
        <v>949</v>
      </c>
      <c r="M51" s="9" t="s">
        <v>853</v>
      </c>
    </row>
    <row r="52" spans="1:13" ht="22.5" x14ac:dyDescent="0.25">
      <c r="A52" s="8" t="s">
        <v>16</v>
      </c>
      <c r="B52" s="21">
        <v>12.1</v>
      </c>
      <c r="C52" s="8" t="s">
        <v>345</v>
      </c>
      <c r="D52" s="32" t="s">
        <v>870</v>
      </c>
      <c r="E52" s="15" t="s">
        <v>951</v>
      </c>
      <c r="F52" s="9" t="s">
        <v>28</v>
      </c>
      <c r="G52" s="35">
        <v>3.2972222222222225</v>
      </c>
      <c r="H52" s="8">
        <v>1</v>
      </c>
      <c r="I52" s="8">
        <v>1</v>
      </c>
      <c r="J52" s="67">
        <f>365/84*6</f>
        <v>26.071428571428569</v>
      </c>
      <c r="K52" s="35">
        <f t="shared" si="1"/>
        <v>0.12646879756468798</v>
      </c>
      <c r="L52" s="9" t="s">
        <v>952</v>
      </c>
      <c r="M52" s="57" t="s">
        <v>953</v>
      </c>
    </row>
    <row r="53" spans="1:13" ht="22.5" x14ac:dyDescent="0.25">
      <c r="A53" s="8" t="s">
        <v>16</v>
      </c>
      <c r="B53" s="21">
        <v>12.1</v>
      </c>
      <c r="C53" s="8" t="s">
        <v>345</v>
      </c>
      <c r="D53" s="32" t="s">
        <v>870</v>
      </c>
      <c r="E53" s="15" t="s">
        <v>885</v>
      </c>
      <c r="F53" s="9" t="s">
        <v>28</v>
      </c>
      <c r="G53" s="35">
        <v>1.0990740740740741</v>
      </c>
      <c r="H53" s="8">
        <v>1</v>
      </c>
      <c r="I53" s="8">
        <v>1</v>
      </c>
      <c r="J53" s="67">
        <f>365/84*3</f>
        <v>13.035714285714285</v>
      </c>
      <c r="K53" s="35">
        <f t="shared" si="1"/>
        <v>8.4312531709791985E-2</v>
      </c>
      <c r="L53" s="9" t="s">
        <v>886</v>
      </c>
      <c r="M53" s="9" t="s">
        <v>887</v>
      </c>
    </row>
    <row r="54" spans="1:13" ht="22.5" x14ac:dyDescent="0.25">
      <c r="A54" s="8" t="s">
        <v>16</v>
      </c>
      <c r="B54" s="21">
        <v>12.1</v>
      </c>
      <c r="C54" s="8" t="s">
        <v>345</v>
      </c>
      <c r="D54" s="1" t="s">
        <v>870</v>
      </c>
      <c r="E54" s="15" t="s">
        <v>826</v>
      </c>
      <c r="F54" s="8" t="s">
        <v>28</v>
      </c>
      <c r="G54" s="35">
        <v>0.54953703703703705</v>
      </c>
      <c r="H54" s="8">
        <v>1</v>
      </c>
      <c r="I54" s="8">
        <v>1</v>
      </c>
      <c r="J54" s="67">
        <f>365/7*10</f>
        <v>521.42857142857144</v>
      </c>
      <c r="K54" s="35">
        <f t="shared" si="1"/>
        <v>1.0539066463723997E-3</v>
      </c>
      <c r="L54" s="9" t="s">
        <v>954</v>
      </c>
      <c r="M54" s="9" t="s">
        <v>827</v>
      </c>
    </row>
    <row r="55" spans="1:13" ht="33.75" x14ac:dyDescent="0.25">
      <c r="A55" s="8" t="s">
        <v>16</v>
      </c>
      <c r="B55" s="21">
        <v>12.1</v>
      </c>
      <c r="C55" s="8" t="s">
        <v>345</v>
      </c>
      <c r="D55" s="15" t="s">
        <v>870</v>
      </c>
      <c r="E55" s="15" t="s">
        <v>904</v>
      </c>
      <c r="F55" s="9" t="s">
        <v>28</v>
      </c>
      <c r="G55" s="35">
        <v>5.4953703703703702</v>
      </c>
      <c r="H55" s="8">
        <v>1</v>
      </c>
      <c r="I55" s="8">
        <v>1</v>
      </c>
      <c r="J55" s="67">
        <f>365/7*5</f>
        <v>260.71428571428572</v>
      </c>
      <c r="K55" s="35">
        <f t="shared" si="1"/>
        <v>2.1078132927447996E-2</v>
      </c>
      <c r="L55" s="9" t="s">
        <v>955</v>
      </c>
      <c r="M55" s="57" t="s">
        <v>906</v>
      </c>
    </row>
    <row r="56" spans="1:13" ht="33.75" x14ac:dyDescent="0.25">
      <c r="A56" s="8" t="s">
        <v>16</v>
      </c>
      <c r="B56" s="21">
        <v>12.1</v>
      </c>
      <c r="C56" s="8" t="s">
        <v>345</v>
      </c>
      <c r="D56" s="15" t="s">
        <v>870</v>
      </c>
      <c r="E56" s="15" t="s">
        <v>912</v>
      </c>
      <c r="F56" s="9" t="s">
        <v>27</v>
      </c>
      <c r="G56" s="35">
        <v>2.4729166666666669</v>
      </c>
      <c r="H56" s="8">
        <v>1</v>
      </c>
      <c r="I56" s="8">
        <v>1</v>
      </c>
      <c r="J56" s="67">
        <f>365/7*10</f>
        <v>521.42857142857144</v>
      </c>
      <c r="K56" s="35">
        <f t="shared" si="1"/>
        <v>4.7425799086757989E-3</v>
      </c>
      <c r="L56" s="9" t="s">
        <v>913</v>
      </c>
      <c r="M56" s="9" t="s">
        <v>914</v>
      </c>
    </row>
    <row r="57" spans="1:13" ht="22.5" x14ac:dyDescent="0.25">
      <c r="A57" s="8" t="s">
        <v>16</v>
      </c>
      <c r="B57" s="21">
        <v>12.1</v>
      </c>
      <c r="C57" s="8" t="s">
        <v>345</v>
      </c>
      <c r="D57" s="15" t="s">
        <v>870</v>
      </c>
      <c r="E57" s="15" t="s">
        <v>831</v>
      </c>
      <c r="F57" s="8"/>
      <c r="G57" s="35">
        <v>0</v>
      </c>
      <c r="H57" s="8">
        <v>0</v>
      </c>
      <c r="I57" s="8">
        <v>0</v>
      </c>
      <c r="J57" s="67">
        <f>365/7*10</f>
        <v>521.42857142857144</v>
      </c>
      <c r="K57" s="35">
        <f t="shared" si="1"/>
        <v>0</v>
      </c>
      <c r="L57" s="9" t="s">
        <v>972</v>
      </c>
      <c r="M57" s="9" t="s">
        <v>908</v>
      </c>
    </row>
    <row r="58" spans="1:13" ht="33.75" x14ac:dyDescent="0.25">
      <c r="A58" s="8" t="s">
        <v>16</v>
      </c>
      <c r="B58" s="21">
        <v>12.1</v>
      </c>
      <c r="C58" s="8" t="s">
        <v>345</v>
      </c>
      <c r="D58" s="15" t="s">
        <v>870</v>
      </c>
      <c r="E58" s="15" t="s">
        <v>956</v>
      </c>
      <c r="F58" s="9" t="s">
        <v>859</v>
      </c>
      <c r="G58" s="35">
        <v>54.953703703703702</v>
      </c>
      <c r="H58" s="8">
        <v>1</v>
      </c>
      <c r="I58" s="8">
        <v>1</v>
      </c>
      <c r="J58" s="67">
        <f>365/7</f>
        <v>52.142857142857146</v>
      </c>
      <c r="K58" s="35">
        <f t="shared" si="1"/>
        <v>1.0539066463723996</v>
      </c>
      <c r="L58" s="68" t="s">
        <v>917</v>
      </c>
      <c r="M58" s="46"/>
    </row>
    <row r="59" spans="1:13" ht="67.5" x14ac:dyDescent="0.25">
      <c r="A59" s="8" t="s">
        <v>16</v>
      </c>
      <c r="B59" s="21">
        <v>12.3</v>
      </c>
      <c r="C59" s="8" t="s">
        <v>345</v>
      </c>
      <c r="D59" s="15" t="s">
        <v>167</v>
      </c>
      <c r="E59" s="15" t="s">
        <v>921</v>
      </c>
      <c r="F59" s="9" t="s">
        <v>353</v>
      </c>
      <c r="G59" s="35">
        <v>46.719745222929937</v>
      </c>
      <c r="H59" s="8">
        <v>2</v>
      </c>
      <c r="I59" s="8">
        <v>2</v>
      </c>
      <c r="J59" s="67">
        <f>365/7*20</f>
        <v>1042.8571428571429</v>
      </c>
      <c r="K59" s="35">
        <f t="shared" si="1"/>
        <v>8.9599511386440969E-2</v>
      </c>
      <c r="L59" s="9" t="s">
        <v>973</v>
      </c>
      <c r="M59" s="9" t="s">
        <v>922</v>
      </c>
    </row>
    <row r="60" spans="1:13" ht="22.5" x14ac:dyDescent="0.25">
      <c r="A60" s="8" t="s">
        <v>16</v>
      </c>
      <c r="B60" s="21">
        <v>12.3</v>
      </c>
      <c r="C60" s="8" t="s">
        <v>345</v>
      </c>
      <c r="D60" s="15" t="s">
        <v>974</v>
      </c>
      <c r="E60" s="15" t="s">
        <v>923</v>
      </c>
      <c r="F60" s="9" t="s">
        <v>58</v>
      </c>
      <c r="G60" s="35">
        <v>5.1807006369426754</v>
      </c>
      <c r="H60" s="36">
        <v>1</v>
      </c>
      <c r="I60" s="8">
        <v>1</v>
      </c>
      <c r="J60" s="67">
        <f>365/7*4</f>
        <v>208.57142857142858</v>
      </c>
      <c r="K60" s="35">
        <f t="shared" si="1"/>
        <v>2.4838975656574471E-2</v>
      </c>
      <c r="L60" s="9" t="s">
        <v>924</v>
      </c>
      <c r="M60" s="9" t="s">
        <v>925</v>
      </c>
    </row>
    <row r="61" spans="1:13" ht="22.5" x14ac:dyDescent="0.25">
      <c r="A61" s="8" t="s">
        <v>16</v>
      </c>
      <c r="B61" s="21">
        <v>12.3</v>
      </c>
      <c r="C61" s="8" t="s">
        <v>345</v>
      </c>
      <c r="D61" s="15" t="s">
        <v>974</v>
      </c>
      <c r="E61" s="9" t="s">
        <v>932</v>
      </c>
      <c r="F61" s="9" t="s">
        <v>927</v>
      </c>
      <c r="G61" s="35">
        <v>29.070063694267517</v>
      </c>
      <c r="H61" s="36">
        <v>1</v>
      </c>
      <c r="I61" s="8">
        <v>1</v>
      </c>
      <c r="J61" s="67">
        <f>365/7*5</f>
        <v>260.71428571428572</v>
      </c>
      <c r="K61" s="35">
        <f t="shared" si="1"/>
        <v>0.11150161416979322</v>
      </c>
      <c r="L61" s="9" t="s">
        <v>933</v>
      </c>
      <c r="M61" s="69" t="s">
        <v>934</v>
      </c>
    </row>
    <row r="62" spans="1:13" ht="23.25" x14ac:dyDescent="0.25">
      <c r="A62" s="8" t="s">
        <v>16</v>
      </c>
      <c r="B62" s="21">
        <v>12.3</v>
      </c>
      <c r="C62" s="8" t="s">
        <v>345</v>
      </c>
      <c r="D62" s="15" t="s">
        <v>974</v>
      </c>
      <c r="E62" s="9" t="s">
        <v>838</v>
      </c>
      <c r="F62" s="9" t="s">
        <v>927</v>
      </c>
      <c r="G62" s="35">
        <v>20.245222929936304</v>
      </c>
      <c r="H62" s="36">
        <v>1</v>
      </c>
      <c r="I62" s="8">
        <v>1</v>
      </c>
      <c r="J62" s="67">
        <f>365/7*2</f>
        <v>104.28571428571429</v>
      </c>
      <c r="K62" s="35">
        <f t="shared" si="1"/>
        <v>0.19413227467062208</v>
      </c>
      <c r="L62" s="9" t="s">
        <v>935</v>
      </c>
      <c r="M62" s="70" t="s">
        <v>936</v>
      </c>
    </row>
    <row r="63" spans="1:13" x14ac:dyDescent="0.25">
      <c r="A63" s="8" t="s">
        <v>16</v>
      </c>
      <c r="B63" s="21">
        <v>12.3</v>
      </c>
      <c r="C63" s="8" t="s">
        <v>345</v>
      </c>
      <c r="D63" s="15" t="s">
        <v>167</v>
      </c>
      <c r="E63" s="9" t="s">
        <v>839</v>
      </c>
      <c r="F63" s="9" t="s">
        <v>27</v>
      </c>
      <c r="G63" s="35">
        <v>7.7866242038216562</v>
      </c>
      <c r="H63" s="8">
        <v>1</v>
      </c>
      <c r="I63" s="8">
        <v>1</v>
      </c>
      <c r="J63" s="67">
        <f>365/7*2</f>
        <v>104.28571428571429</v>
      </c>
      <c r="K63" s="35">
        <f t="shared" si="1"/>
        <v>7.4666259488700815E-2</v>
      </c>
      <c r="L63" s="9" t="s">
        <v>937</v>
      </c>
      <c r="M63" s="60" t="s">
        <v>938</v>
      </c>
    </row>
    <row r="64" spans="1:13" x14ac:dyDescent="0.25">
      <c r="A64" s="8" t="s">
        <v>16</v>
      </c>
      <c r="B64" s="21">
        <v>12.3</v>
      </c>
      <c r="C64" s="8" t="s">
        <v>345</v>
      </c>
      <c r="D64" s="15" t="s">
        <v>167</v>
      </c>
      <c r="E64" s="9" t="s">
        <v>840</v>
      </c>
      <c r="F64" s="9"/>
      <c r="G64" s="35">
        <v>10.38216560509554</v>
      </c>
      <c r="H64" s="36"/>
      <c r="I64" s="36">
        <v>1</v>
      </c>
      <c r="J64" s="117">
        <f>365/7</f>
        <v>52.142857142857146</v>
      </c>
      <c r="K64" s="35">
        <f t="shared" si="1"/>
        <v>0.19911002530320213</v>
      </c>
      <c r="L64" s="9" t="s">
        <v>939</v>
      </c>
      <c r="M64" s="65"/>
    </row>
    <row r="65" spans="1:13" ht="22.5" x14ac:dyDescent="0.25">
      <c r="A65" s="32" t="s">
        <v>16</v>
      </c>
      <c r="B65" s="21">
        <v>12.3</v>
      </c>
      <c r="C65" s="8" t="s">
        <v>345</v>
      </c>
      <c r="D65" s="15" t="s">
        <v>975</v>
      </c>
      <c r="E65" s="32" t="s">
        <v>926</v>
      </c>
      <c r="F65" s="9" t="s">
        <v>927</v>
      </c>
      <c r="G65" s="35">
        <v>15.573248407643312</v>
      </c>
      <c r="H65" s="52">
        <v>2</v>
      </c>
      <c r="I65" s="26">
        <v>1</v>
      </c>
      <c r="J65" s="116">
        <f>365/7*10</f>
        <v>521.42857142857144</v>
      </c>
      <c r="K65" s="3">
        <f t="shared" si="1"/>
        <v>2.9866503795480323E-2</v>
      </c>
      <c r="L65" s="32" t="s">
        <v>928</v>
      </c>
      <c r="M65" s="46" t="s">
        <v>929</v>
      </c>
    </row>
    <row r="66" spans="1:13" ht="33.75" x14ac:dyDescent="0.25">
      <c r="A66" s="32" t="s">
        <v>16</v>
      </c>
      <c r="B66" s="21">
        <v>12.3</v>
      </c>
      <c r="C66" s="8" t="s">
        <v>345</v>
      </c>
      <c r="D66" s="15" t="s">
        <v>975</v>
      </c>
      <c r="E66" s="32" t="s">
        <v>918</v>
      </c>
      <c r="F66" s="9" t="s">
        <v>353</v>
      </c>
      <c r="G66" s="35">
        <v>20.753949044585987</v>
      </c>
      <c r="H66" s="8">
        <v>1</v>
      </c>
      <c r="I66" s="8">
        <v>1</v>
      </c>
      <c r="J66" s="67">
        <f>365/7*10</f>
        <v>521.42857142857144</v>
      </c>
      <c r="K66" s="35">
        <f t="shared" si="1"/>
        <v>3.980209405811011E-2</v>
      </c>
      <c r="L66" s="9" t="s">
        <v>919</v>
      </c>
      <c r="M66" s="40" t="s">
        <v>920</v>
      </c>
    </row>
    <row r="67" spans="1:13" ht="22.5" x14ac:dyDescent="0.25">
      <c r="A67" s="32" t="s">
        <v>16</v>
      </c>
      <c r="B67" s="21">
        <v>12.3</v>
      </c>
      <c r="C67" s="8" t="s">
        <v>345</v>
      </c>
      <c r="D67" s="15" t="s">
        <v>974</v>
      </c>
      <c r="E67" s="32" t="s">
        <v>930</v>
      </c>
      <c r="F67" s="9" t="s">
        <v>835</v>
      </c>
      <c r="G67" s="35">
        <v>17.639299363057322</v>
      </c>
      <c r="H67" s="64">
        <v>1</v>
      </c>
      <c r="I67" s="64">
        <v>1</v>
      </c>
      <c r="J67" s="116">
        <f>365/7*2</f>
        <v>104.28571428571429</v>
      </c>
      <c r="K67" s="3">
        <f t="shared" si="1"/>
        <v>0.16914396649507021</v>
      </c>
      <c r="L67" s="32" t="s">
        <v>931</v>
      </c>
      <c r="M67" s="9" t="s">
        <v>836</v>
      </c>
    </row>
    <row r="68" spans="1:13" ht="22.5" x14ac:dyDescent="0.25">
      <c r="A68" s="32" t="s">
        <v>16</v>
      </c>
      <c r="B68" s="21">
        <v>12.3</v>
      </c>
      <c r="C68" s="8" t="s">
        <v>345</v>
      </c>
      <c r="D68" s="1" t="s">
        <v>976</v>
      </c>
      <c r="E68" s="9" t="s">
        <v>926</v>
      </c>
      <c r="F68" s="9" t="s">
        <v>927</v>
      </c>
      <c r="G68" s="35">
        <v>28.550955414012737</v>
      </c>
      <c r="H68" s="36">
        <v>2</v>
      </c>
      <c r="I68" s="36">
        <v>1</v>
      </c>
      <c r="J68" s="117">
        <f>365/7*10</f>
        <v>521.42857142857144</v>
      </c>
      <c r="K68" s="35">
        <f t="shared" si="1"/>
        <v>5.4755256958380592E-2</v>
      </c>
      <c r="L68" s="9" t="s">
        <v>957</v>
      </c>
      <c r="M68" s="60" t="s">
        <v>958</v>
      </c>
    </row>
    <row r="69" spans="1:13" ht="22.5" x14ac:dyDescent="0.25">
      <c r="A69" s="8" t="s">
        <v>16</v>
      </c>
      <c r="B69" s="21">
        <v>12.3</v>
      </c>
      <c r="C69" s="8" t="s">
        <v>345</v>
      </c>
      <c r="D69" s="15" t="s">
        <v>977</v>
      </c>
      <c r="E69" s="15" t="s">
        <v>923</v>
      </c>
      <c r="F69" s="9" t="s">
        <v>58</v>
      </c>
      <c r="G69" s="35">
        <v>5.1807006369426754</v>
      </c>
      <c r="H69" s="8">
        <v>1</v>
      </c>
      <c r="I69" s="8">
        <v>1</v>
      </c>
      <c r="J69" s="67">
        <f>365/7*4</f>
        <v>208.57142857142858</v>
      </c>
      <c r="K69" s="19">
        <f t="shared" ref="K69:K72" si="2">G69*I69/J69</f>
        <v>2.4838975656574471E-2</v>
      </c>
      <c r="L69" s="9" t="s">
        <v>962</v>
      </c>
      <c r="M69" s="9" t="s">
        <v>963</v>
      </c>
    </row>
    <row r="70" spans="1:13" ht="22.5" x14ac:dyDescent="0.25">
      <c r="A70" s="8" t="s">
        <v>16</v>
      </c>
      <c r="B70" s="21">
        <v>12.3</v>
      </c>
      <c r="C70" s="8" t="s">
        <v>345</v>
      </c>
      <c r="D70" s="1" t="s">
        <v>976</v>
      </c>
      <c r="E70" s="8" t="s">
        <v>855</v>
      </c>
      <c r="F70" s="8" t="s">
        <v>835</v>
      </c>
      <c r="G70" s="35">
        <v>15.562866242038217</v>
      </c>
      <c r="H70" s="8">
        <v>1</v>
      </c>
      <c r="I70" s="36">
        <v>1</v>
      </c>
      <c r="J70" s="67">
        <f>365/7*2</f>
        <v>104.28571428571429</v>
      </c>
      <c r="K70" s="19">
        <f t="shared" si="2"/>
        <v>0.14923296396475003</v>
      </c>
      <c r="L70" s="9" t="s">
        <v>959</v>
      </c>
      <c r="M70" s="9" t="s">
        <v>856</v>
      </c>
    </row>
    <row r="71" spans="1:13" ht="22.5" x14ac:dyDescent="0.25">
      <c r="A71" s="8" t="s">
        <v>16</v>
      </c>
      <c r="B71" s="21">
        <v>12.3</v>
      </c>
      <c r="C71" s="8" t="s">
        <v>345</v>
      </c>
      <c r="D71" s="15" t="s">
        <v>976</v>
      </c>
      <c r="E71" s="8" t="s">
        <v>918</v>
      </c>
      <c r="F71" s="8" t="s">
        <v>353</v>
      </c>
      <c r="G71" s="35">
        <v>20.753949044585987</v>
      </c>
      <c r="H71" s="37">
        <v>1</v>
      </c>
      <c r="I71" s="36">
        <v>1</v>
      </c>
      <c r="J71" s="67">
        <f>365/7*10</f>
        <v>521.42857142857144</v>
      </c>
      <c r="K71" s="16">
        <f t="shared" si="2"/>
        <v>3.980209405811011E-2</v>
      </c>
      <c r="L71" s="9" t="s">
        <v>960</v>
      </c>
      <c r="M71" s="9" t="s">
        <v>961</v>
      </c>
    </row>
    <row r="72" spans="1:13" ht="33.75" x14ac:dyDescent="0.25">
      <c r="A72" s="45" t="s">
        <v>16</v>
      </c>
      <c r="B72" s="45">
        <v>9.1</v>
      </c>
      <c r="C72" s="8" t="s">
        <v>345</v>
      </c>
      <c r="D72" s="26" t="s">
        <v>837</v>
      </c>
      <c r="E72" s="26" t="s">
        <v>647</v>
      </c>
      <c r="F72" s="26" t="s">
        <v>526</v>
      </c>
      <c r="G72" s="52">
        <v>29.730170212765955</v>
      </c>
      <c r="H72" s="26">
        <v>1</v>
      </c>
      <c r="I72" s="52">
        <v>2</v>
      </c>
      <c r="J72" s="61">
        <f>365/7*20</f>
        <v>1042.8571428571429</v>
      </c>
      <c r="K72" s="19">
        <f t="shared" si="2"/>
        <v>5.7016764791605938E-2</v>
      </c>
      <c r="L72" s="26" t="s">
        <v>1466</v>
      </c>
      <c r="M72" s="115" t="s">
        <v>648</v>
      </c>
    </row>
    <row r="74" spans="1:13" x14ac:dyDescent="0.25">
      <c r="E74" s="121" t="s">
        <v>1511</v>
      </c>
      <c r="F74" s="120">
        <f>SUM(K5:K72)</f>
        <v>37.967719400708596</v>
      </c>
    </row>
  </sheetData>
  <pageMargins left="0.7" right="0.7" top="0.75" bottom="0.75" header="0.3" footer="0.3"/>
  <pageSetup paperSize="9" scale="39" orientation="landscape" r:id="rId1"/>
  <rowBreaks count="1" manualBreakCount="1">
    <brk id="25" max="1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787164FA2F0584B9DFB1D1900CDE361" ma:contentTypeVersion="13" ma:contentTypeDescription="Create a new document." ma:contentTypeScope="" ma:versionID="486a4c7009ecc50b20586fc9427f4da2">
  <xsd:schema xmlns:xsd="http://www.w3.org/2001/XMLSchema" xmlns:xs="http://www.w3.org/2001/XMLSchema" xmlns:p="http://schemas.microsoft.com/office/2006/metadata/properties" xmlns:ns2="e24ecc01-7ca0-4387-8322-32016978bd06" xmlns:ns3="6ddb0372-e2a1-456a-8256-8d404cb00e78" targetNamespace="http://schemas.microsoft.com/office/2006/metadata/properties" ma:root="true" ma:fieldsID="350e3f21d6ca7eebd3c87379eefb6eef" ns2:_="" ns3:_="">
    <xsd:import namespace="e24ecc01-7ca0-4387-8322-32016978bd06"/>
    <xsd:import namespace="6ddb0372-e2a1-456a-8256-8d404cb00e78"/>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LengthInSeconds"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4ecc01-7ca0-4387-8322-32016978bd0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56de3010-cad3-4aa9-927a-e47e01e5a510"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CR" ma:index="20"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ddb0372-e2a1-456a-8256-8d404cb00e78"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7360ba00-0083-4746-a6bb-a2cc861dc1b6}" ma:internalName="TaxCatchAll" ma:showField="CatchAllData" ma:web="6ddb0372-e2a1-456a-8256-8d404cb00e78">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e24ecc01-7ca0-4387-8322-32016978bd06">
      <Terms xmlns="http://schemas.microsoft.com/office/infopath/2007/PartnerControls"/>
    </lcf76f155ced4ddcb4097134ff3c332f>
    <TaxCatchAll xmlns="6ddb0372-e2a1-456a-8256-8d404cb00e78" xsi:nil="true"/>
  </documentManagement>
</p:properties>
</file>

<file path=customXml/itemProps1.xml><?xml version="1.0" encoding="utf-8"?>
<ds:datastoreItem xmlns:ds="http://schemas.openxmlformats.org/officeDocument/2006/customXml" ds:itemID="{F5CF4086-1054-407B-A890-118BAA27FF93}"/>
</file>

<file path=customXml/itemProps2.xml><?xml version="1.0" encoding="utf-8"?>
<ds:datastoreItem xmlns:ds="http://schemas.openxmlformats.org/officeDocument/2006/customXml" ds:itemID="{227A9FA1-68DE-4D50-893B-94C8B82137A7}">
  <ds:schemaRefs>
    <ds:schemaRef ds:uri="http://schemas.microsoft.com/sharepoint/v3/contenttype/forms"/>
  </ds:schemaRefs>
</ds:datastoreItem>
</file>

<file path=customXml/itemProps3.xml><?xml version="1.0" encoding="utf-8"?>
<ds:datastoreItem xmlns:ds="http://schemas.openxmlformats.org/officeDocument/2006/customXml" ds:itemID="{68B704A2-06E0-42F9-A098-5EEF6F3A2A2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2</vt:i4>
      </vt:variant>
    </vt:vector>
  </HeadingPairs>
  <TitlesOfParts>
    <vt:vector size="15" baseType="lpstr">
      <vt:lpstr>Totals</vt:lpstr>
      <vt:lpstr>Food</vt:lpstr>
      <vt:lpstr>Alcohol</vt:lpstr>
      <vt:lpstr>Clothing</vt:lpstr>
      <vt:lpstr>Footwear</vt:lpstr>
      <vt:lpstr>Housing</vt:lpstr>
      <vt:lpstr>HHGoods</vt:lpstr>
      <vt:lpstr>HHServices</vt:lpstr>
      <vt:lpstr>PersonalGoods+Services</vt:lpstr>
      <vt:lpstr>Health</vt:lpstr>
      <vt:lpstr>Transport</vt:lpstr>
      <vt:lpstr>LeisureGoods</vt:lpstr>
      <vt:lpstr>LeisureServices</vt:lpstr>
      <vt:lpstr>Clothing!Print_Area</vt:lpstr>
      <vt:lpstr>Clothing!Print_Titles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Chloe Blackwell</dc:creator>
  <cp:lastModifiedBy>Simon Sarkar</cp:lastModifiedBy>
  <cp:lastPrinted>2022-08-31T09:40:24Z</cp:lastPrinted>
  <dcterms:created xsi:type="dcterms:W3CDTF">2022-04-20T14:21:19Z</dcterms:created>
  <dcterms:modified xsi:type="dcterms:W3CDTF">2024-01-16T12:22:15Z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0x010100C787164FA2F0584B9DFB1D1900CDE361</vt:lpwstr>
  </property>
</Properties>
</file>